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72" tabRatio="681" activeTab="2"/>
  </bookViews>
  <sheets>
    <sheet name="Spese di personale-Dettaglio" sheetId="1" r:id="rId1"/>
    <sheet name="Resti assunzionali" sheetId="2" r:id="rId2"/>
    <sheet name="Dati e calcoli" sheetId="3" r:id="rId3"/>
    <sheet name="Tabella 1 - DM 17-3-2020" sheetId="4" r:id="rId4"/>
    <sheet name="Tabella 2 - DM 17-3-2020" sheetId="5" r:id="rId5"/>
    <sheet name="Tabella 3 - DM 17-3-2020" sheetId="6" r:id="rId6"/>
  </sheets>
  <definedNames>
    <definedName name="_ftn1" localSheetId="0">'Spese di personale-Dettaglio'!$B$42</definedName>
    <definedName name="_ftn2" localSheetId="0">'Spese di personale-Dettaglio'!$B$43</definedName>
    <definedName name="_ftn3" localSheetId="1">'Resti assunzionali'!#REF!</definedName>
    <definedName name="_ftnref1" localSheetId="0">'Spese di personale-Dettaglio'!$C$2</definedName>
    <definedName name="_ftnref2" localSheetId="0">'Spese di personale-Dettaglio'!#REF!</definedName>
    <definedName name="_ftnref3" localSheetId="1">'Resti assunzionali'!#REF!</definedName>
  </definedNames>
  <calcPr fullCalcOnLoad="1"/>
</workbook>
</file>

<file path=xl/sharedStrings.xml><?xml version="1.0" encoding="utf-8"?>
<sst xmlns="http://schemas.openxmlformats.org/spreadsheetml/2006/main" count="180" uniqueCount="154">
  <si>
    <t>PROSPETTO RIEPILOGATIVO DELLE SPESE DI PERSONALE - RENDICONTO PER L'ESERCIZIO</t>
  </si>
  <si>
    <t>Circ. interministeriale interpretativa del D.M. 17 marzo 2020</t>
  </si>
  <si>
    <t>U.1.01.00.00.000</t>
  </si>
  <si>
    <t>Redditi da lavoro dipendente</t>
  </si>
  <si>
    <t>U.1.01.01.00.000</t>
  </si>
  <si>
    <t>Retribuzioni lorde</t>
  </si>
  <si>
    <t>U.1.01.01.01.000</t>
  </si>
  <si>
    <t>Retribuzioni in denaro</t>
  </si>
  <si>
    <t>U.1.01.01.01.001</t>
  </si>
  <si>
    <t>Arretrati per anni precedenti corrisposti al personale a tempo indeterminato</t>
  </si>
  <si>
    <t>U.1.01.01.01.002</t>
  </si>
  <si>
    <t>Voci stipendiali corrisposte al personale a tempo indeterminato</t>
  </si>
  <si>
    <t>U.1.01.01.01.003</t>
  </si>
  <si>
    <t>Straordinario per il personale a tempo indeterminato</t>
  </si>
  <si>
    <t>U.1.01.01.01.004</t>
  </si>
  <si>
    <t>Indennità ed altri compensi, esclusi i rimborsi spesa per missione, corrisposti al personale a tempo indeterminato</t>
  </si>
  <si>
    <t>U.1.01.01.01.005</t>
  </si>
  <si>
    <t>Arretrati per anni precedenti corrisposti al personale a tempo determinato</t>
  </si>
  <si>
    <t>U.1.01.01.01.006</t>
  </si>
  <si>
    <t>Voci stipendiali corrisposte al personale a tempo determinato</t>
  </si>
  <si>
    <t>U.1.01.01.01.007</t>
  </si>
  <si>
    <t>Straordinario per il personale a tempo determinato</t>
  </si>
  <si>
    <t>U.1.01.01.01.008</t>
  </si>
  <si>
    <t>Indennità ed altri compensi, esclusi i rimborsi spesa documentati per missione, corrisposti al personale a tempo determinato</t>
  </si>
  <si>
    <t>U.1.01.01.01.009</t>
  </si>
  <si>
    <t>Assegni di ricerca</t>
  </si>
  <si>
    <t>U.1.01.01.02.000</t>
  </si>
  <si>
    <t>Altre spese per il personale</t>
  </si>
  <si>
    <t>U.1.01.01.02.001</t>
  </si>
  <si>
    <t>Contributi per asili nido e strutture sportive, ricreative o di vacanza messe a disposizione dei lavoratori dipendenti e delle loro famiglie e altre spese per il benessere del personale</t>
  </si>
  <si>
    <t>U.1.01.01.02.002</t>
  </si>
  <si>
    <t>Buoni pasto</t>
  </si>
  <si>
    <t>U.1.01.01.02.003</t>
  </si>
  <si>
    <t>Altre spese per il personale n.a.c.</t>
  </si>
  <si>
    <t>U.1.01.02.00.000</t>
  </si>
  <si>
    <t>Contributi sociali a carico dell'ente</t>
  </si>
  <si>
    <t>U.1.01.02.01.000</t>
  </si>
  <si>
    <t>Contributi sociali effettivi a carico dell'ente</t>
  </si>
  <si>
    <t>U.1.01.02.01.001</t>
  </si>
  <si>
    <t>Contributi obbligatori per il personale</t>
  </si>
  <si>
    <t>U.1.01.02.01.002</t>
  </si>
  <si>
    <t xml:space="preserve">Contributi previdenza complementare </t>
  </si>
  <si>
    <t>U.1.01.02.01.003</t>
  </si>
  <si>
    <t>Contributi per Indennità di fine rapporto erogata tramite INPS</t>
  </si>
  <si>
    <t>U.1.01.02.01.004</t>
  </si>
  <si>
    <t>Altri contributi sociali effettivi n.a.c.</t>
  </si>
  <si>
    <t>U.1.01.02.02.000</t>
  </si>
  <si>
    <t>Altri contributi sociali</t>
  </si>
  <si>
    <t>U.1.01.02.02.001</t>
  </si>
  <si>
    <t>Assegni familiari</t>
  </si>
  <si>
    <t>U.1.01.02.02.002</t>
  </si>
  <si>
    <t>Equo indennizzo</t>
  </si>
  <si>
    <t>U.1.01.02.02.003</t>
  </si>
  <si>
    <t>Accantonamento di fine rapporto - quota annuale</t>
  </si>
  <si>
    <t>U.1.01.02.02.004</t>
  </si>
  <si>
    <t>Oneri per il personale in quiescenza</t>
  </si>
  <si>
    <t>U.1.01.02.02.005</t>
  </si>
  <si>
    <t>Arretrati per oneri per il personale in quiescenza</t>
  </si>
  <si>
    <t>U.1.01.02.02.006</t>
  </si>
  <si>
    <t>Accantonamento per indennità di fine rapporto - quota maturata nell'anno in corso</t>
  </si>
  <si>
    <t>U.1.01.02.02.999</t>
  </si>
  <si>
    <t>Contributi erogati direttamente al proprio personale n.a.c.</t>
  </si>
  <si>
    <t>U.1.03.02.12.000</t>
  </si>
  <si>
    <t>Lavoro flessibile, quota LSU e acquisto di servizi da agenzie di lavoro interinale (parziale)</t>
  </si>
  <si>
    <t>U.1.03.02.12.001</t>
  </si>
  <si>
    <t>Acquisto di servizi da agenzie di lavoro interinale</t>
  </si>
  <si>
    <t>U.1.03.02.12.002</t>
  </si>
  <si>
    <t>Quota LSU in carico all'ente</t>
  </si>
  <si>
    <t>U.1.03.02.12.003</t>
  </si>
  <si>
    <t>Collaborazioni coordinate e a progetto</t>
  </si>
  <si>
    <t>U.1.03.02.12.999</t>
  </si>
  <si>
    <t>Altre forme di lavoro flessibile n.a.c.</t>
  </si>
  <si>
    <t xml:space="preserve"> TOTALE SPESE DI PERSONALE</t>
  </si>
  <si>
    <t>CALCOLO DEI RESTI ASSUNZIONALI (*)</t>
  </si>
  <si>
    <t>ND</t>
  </si>
  <si>
    <t>Residui disponibili</t>
  </si>
  <si>
    <t>Anno cessazione</t>
  </si>
  <si>
    <t>Quota della spesa del personale cessato utilizzabile per nuove assunzioni</t>
  </si>
  <si>
    <t>Quota già utilizzata</t>
  </si>
  <si>
    <t>Quota ancora utilizzabile</t>
  </si>
  <si>
    <r>
      <t xml:space="preserve">RESIDUI DISPONIBILI </t>
    </r>
    <r>
      <rPr>
        <b/>
        <sz val="10"/>
        <color indexed="53"/>
        <rFont val="Arial"/>
        <family val="2"/>
      </rPr>
      <t>2015</t>
    </r>
  </si>
  <si>
    <r>
      <t xml:space="preserve">RESIDUI DISPONIBILI </t>
    </r>
    <r>
      <rPr>
        <b/>
        <sz val="10"/>
        <color indexed="53"/>
        <rFont val="Arial"/>
        <family val="2"/>
      </rPr>
      <t>2016</t>
    </r>
  </si>
  <si>
    <r>
      <t xml:space="preserve">RESIDUI DISPONIBILI </t>
    </r>
    <r>
      <rPr>
        <b/>
        <sz val="10"/>
        <color indexed="53"/>
        <rFont val="Arial"/>
        <family val="2"/>
      </rPr>
      <t>2017</t>
    </r>
  </si>
  <si>
    <r>
      <t xml:space="preserve">RESIDUI DISPONIBILI </t>
    </r>
    <r>
      <rPr>
        <b/>
        <sz val="10"/>
        <color indexed="53"/>
        <rFont val="Arial"/>
        <family val="2"/>
      </rPr>
      <t>2018</t>
    </r>
  </si>
  <si>
    <r>
      <t xml:space="preserve">RESIDUI DISPONIBILI </t>
    </r>
    <r>
      <rPr>
        <b/>
        <sz val="10"/>
        <color indexed="53"/>
        <rFont val="Arial"/>
        <family val="2"/>
      </rPr>
      <t>2019</t>
    </r>
    <r>
      <rPr>
        <b/>
        <sz val="10"/>
        <color indexed="8"/>
        <rFont val="Arial"/>
        <family val="2"/>
      </rPr>
      <t xml:space="preserve"> (A)</t>
    </r>
  </si>
  <si>
    <r>
      <t xml:space="preserve">RESIDUI DISPONIBILI </t>
    </r>
    <r>
      <rPr>
        <b/>
        <sz val="10"/>
        <color indexed="53"/>
        <rFont val="Arial"/>
        <family val="2"/>
      </rPr>
      <t>2019</t>
    </r>
    <r>
      <rPr>
        <b/>
        <sz val="10"/>
        <color indexed="8"/>
        <rFont val="Arial"/>
        <family val="2"/>
      </rPr>
      <t xml:space="preserve"> (B)</t>
    </r>
  </si>
  <si>
    <t>SPESA PER CESSATI (**)</t>
  </si>
  <si>
    <t>TOTALE</t>
  </si>
  <si>
    <r>
      <t xml:space="preserve">(*) Per il dettaglio riguardante i singoli anni, fare riferimento al mod. </t>
    </r>
    <r>
      <rPr>
        <b/>
        <sz val="12"/>
        <color indexed="8"/>
        <rFont val="Calibri"/>
        <family val="2"/>
      </rPr>
      <t>W94769.1.09 Quantificazione del limite per l’effettuazione di nuove assunzioni</t>
    </r>
  </si>
  <si>
    <t>(**)  N.B. Trattasi della spesa che risulta alla data del 20 aprile (data di entrata in vigore del decreto), cioè formatisi in applicazione della normativa previgente.</t>
  </si>
  <si>
    <t>ANNO</t>
  </si>
  <si>
    <t>Calcolo del limite di spesa per assunzioni relativo all'anno</t>
  </si>
  <si>
    <t>VALORE</t>
  </si>
  <si>
    <t>FASCIA</t>
  </si>
  <si>
    <t>Popolazione al 31 dicembre</t>
  </si>
  <si>
    <t>ANNI</t>
  </si>
  <si>
    <t>Spesa di personale - ultimo rendiconto di gestione approvato (v. tabella di dettaglio)</t>
  </si>
  <si>
    <t>(l)</t>
  </si>
  <si>
    <t>Spesa di personale rendiconto di gestione 2018</t>
  </si>
  <si>
    <t>Entrate correnti - rendiconti di gestione dell'ultimo triennio</t>
  </si>
  <si>
    <t>Media aritmetica degli accertamenti di competenza delle entrate correnti dell'ultimo triennio</t>
  </si>
  <si>
    <t>Importo Fondo crediti di dubbia esigibilità stanziato nel bilancio di previsione dell'esercizio</t>
  </si>
  <si>
    <t>Media aritmetica delle entrate correnti del triennio al netto del FCDE</t>
  </si>
  <si>
    <t>Rapporto effettivo tra spesa di personale e entrate correnti nette</t>
  </si>
  <si>
    <t>(a)</t>
  </si>
  <si>
    <t>Valore soglia del rapporto tra spesa di personale ed entrate correnti come da Tabella 1 DM</t>
  </si>
  <si>
    <t>(b1)</t>
  </si>
  <si>
    <t>Valore soglia massimo del rapporto tra spesa di personale ed entrate correnti come da Tabella 3 DM</t>
  </si>
  <si>
    <t>(b2)</t>
  </si>
  <si>
    <r>
      <t xml:space="preserve">Incremento TEORICO massimo della spesa per assunzioni a tempo indeterminato </t>
    </r>
    <r>
      <rPr>
        <b/>
        <sz val="12"/>
        <color indexed="10"/>
        <rFont val="Arial"/>
        <family val="2"/>
      </rPr>
      <t>(SE (a) &lt; o = (b1))</t>
    </r>
  </si>
  <si>
    <t>(c)</t>
  </si>
  <si>
    <r>
      <t xml:space="preserve">Tetto massimo della spesa per assunzioni a tempo indeterminato </t>
    </r>
    <r>
      <rPr>
        <b/>
        <sz val="12"/>
        <color indexed="10"/>
        <rFont val="Arial"/>
        <family val="2"/>
      </rPr>
      <t>(SE (a) &gt; (b1))</t>
    </r>
  </si>
  <si>
    <t>Percentuale massima di incremento spesa di personale da Tabella 2 DM</t>
  </si>
  <si>
    <t>Incremento annuo della spesa di personale in sede di prima applicazione Tabella 2</t>
  </si>
  <si>
    <t>(d)</t>
  </si>
  <si>
    <t>Incremento EFFETTIVO della spesa per assunzioni a tempo indeterminato</t>
  </si>
  <si>
    <t>(e)</t>
  </si>
  <si>
    <t>Tetto massimo EFFETTIVO di spesa di personale per l'anno (art. 5, c. 1)</t>
  </si>
  <si>
    <t>(f)</t>
  </si>
  <si>
    <t>Resti assunzionali disponibili (art. 5, c. 2) (v. tabella di dettaglio)</t>
  </si>
  <si>
    <t>(g)</t>
  </si>
  <si>
    <t>Incremento EFFETTIVO della spesa di personale + Resti assunzionali</t>
  </si>
  <si>
    <t>(e+g)</t>
  </si>
  <si>
    <t>Verifica del limite di incremento di spesa rispetto al valore corrispondente della Tabella 2</t>
  </si>
  <si>
    <t>(h)</t>
  </si>
  <si>
    <t>Limite di spesa per il personale da applicare nell'anno</t>
  </si>
  <si>
    <t>(i)</t>
  </si>
  <si>
    <t xml:space="preserve">NOTA BENE: </t>
  </si>
  <si>
    <t>Se (a) è maggiore di (b1) ma è inferiore a (b2), non è consentito aumentare la spesa di personale oltre il limite del 2018.</t>
  </si>
  <si>
    <t>Se (a) è maggiore di (b1) e maggiore di (b2), l'ente deve ridurre progressivamente il rapporto spese / entrate correnti.</t>
  </si>
  <si>
    <t>Se (c) è maggiore di (d), l'incremento di spesa (e) non può essere superiore a (d).</t>
  </si>
  <si>
    <t>(f) è dato dalla somma della spesa di personale netta da ultimo rendiconto + (e).</t>
  </si>
  <si>
    <t>Se (e+g) &gt; (c), l'aumento di spesa è pari a (c), altrimenti è pari a (e+g).</t>
  </si>
  <si>
    <t>FASCE DEMOGRAFICHE</t>
  </si>
  <si>
    <t>DA</t>
  </si>
  <si>
    <t>A</t>
  </si>
  <si>
    <t>VALORE SOGLIA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</si>
  <si>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</si>
  <si>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</si>
  <si>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</si>
  <si>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</si>
  <si>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</si>
  <si>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</si>
  <si>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</si>
  <si>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</si>
  <si>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</si>
  <si>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Abitanti al 31.12</t>
  </si>
  <si>
    <t>_xD83D__xDD3D_</t>
  </si>
  <si>
    <t>VALORI SOGLIA</t>
  </si>
  <si>
    <t>2020</t>
  </si>
  <si>
    <t>2021</t>
  </si>
  <si>
    <t>2022</t>
  </si>
  <si>
    <t>2023</t>
  </si>
  <si>
    <t>2024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</si>
</sst>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&quot; €&quot;"/>
  </numFmts>
  <fonts count="72">
    <font>
      <sz val="12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6"/>
      <color indexed="10"/>
      <name val="Arial"/>
      <family val="2"/>
    </font>
    <font>
      <b/>
      <sz val="14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0.5"/>
      <name val="Calibri"/>
      <family val="2"/>
    </font>
    <font>
      <b/>
      <sz val="12"/>
      <color indexed="8"/>
      <name val="Arial"/>
      <family val="2"/>
    </font>
    <font>
      <sz val="11"/>
      <color indexed="10"/>
      <name val="Arial"/>
      <family val="2"/>
    </font>
    <font>
      <sz val="10.5"/>
      <name val="Calibri"/>
      <family val="2"/>
    </font>
    <font>
      <b/>
      <sz val="11"/>
      <color indexed="8"/>
      <name val="Arial"/>
      <family val="2"/>
    </font>
    <font>
      <u val="single"/>
      <sz val="12"/>
      <color indexed="30"/>
      <name val="Calibri"/>
      <family val="2"/>
    </font>
    <font>
      <u val="single"/>
      <sz val="12"/>
      <color indexed="30"/>
      <name val="Arial"/>
      <family val="2"/>
    </font>
    <font>
      <sz val="8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2"/>
      <color indexed="52"/>
      <name val="Calibri"/>
      <family val="2"/>
    </font>
    <font>
      <b/>
      <sz val="12"/>
      <color indexed="8"/>
      <name val="Calibri"/>
      <family val="2"/>
    </font>
    <font>
      <b/>
      <u val="single"/>
      <sz val="12"/>
      <color indexed="49"/>
      <name val="Arial"/>
      <family val="2"/>
    </font>
    <font>
      <b/>
      <sz val="12"/>
      <color indexed="52"/>
      <name val="Arial"/>
      <family val="2"/>
    </font>
    <font>
      <b/>
      <sz val="14"/>
      <color indexed="52"/>
      <name val="Arial"/>
      <family val="2"/>
    </font>
    <font>
      <b/>
      <sz val="12"/>
      <color indexed="25"/>
      <name val="Arial"/>
      <family val="2"/>
    </font>
    <font>
      <b/>
      <sz val="12"/>
      <color indexed="10"/>
      <name val="Arial"/>
      <family val="2"/>
    </font>
    <font>
      <b/>
      <sz val="12"/>
      <color indexed="28"/>
      <name val="Arial"/>
      <family val="2"/>
    </font>
    <font>
      <b/>
      <sz val="12"/>
      <color indexed="48"/>
      <name val="Arial"/>
      <family val="2"/>
    </font>
    <font>
      <b/>
      <sz val="12"/>
      <color indexed="20"/>
      <name val="Arial"/>
      <family val="2"/>
    </font>
    <font>
      <b/>
      <sz val="12"/>
      <color indexed="54"/>
      <name val="Arial"/>
      <family val="2"/>
    </font>
    <font>
      <b/>
      <sz val="12"/>
      <color indexed="49"/>
      <name val="Arial"/>
      <family val="2"/>
    </font>
    <font>
      <b/>
      <sz val="12"/>
      <color indexed="16"/>
      <name val="Arial"/>
      <family val="2"/>
    </font>
    <font>
      <b/>
      <sz val="12"/>
      <color indexed="62"/>
      <name val="Arial"/>
      <family val="2"/>
    </font>
    <font>
      <b/>
      <sz val="12"/>
      <color indexed="60"/>
      <name val="Arial"/>
      <family val="2"/>
    </font>
    <font>
      <b/>
      <sz val="12"/>
      <color indexed="37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2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8"/>
      </right>
      <top>
        <color indexed="63"/>
      </top>
      <bottom style="thin">
        <color indexed="23"/>
      </bottom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2" applyNumberFormat="0" applyFill="0" applyAlignment="0" applyProtection="0"/>
    <xf numFmtId="0" fontId="58" fillId="21" borderId="3" applyNumberFormat="0" applyAlignment="0" applyProtection="0"/>
    <xf numFmtId="0" fontId="13" fillId="0" borderId="0" applyNumberFormat="0" applyFill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19" fillId="28" borderId="4" applyNumberFormat="0" applyAlignment="0" applyProtection="0"/>
    <xf numFmtId="0" fontId="60" fillId="29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61" fillId="30" borderId="0" applyNumberFormat="0" applyBorder="0" applyAlignment="0" applyProtection="0"/>
    <xf numFmtId="0" fontId="0" fillId="31" borderId="5" applyNumberFormat="0" applyFont="0" applyAlignment="0" applyProtection="0"/>
    <xf numFmtId="0" fontId="62" fillId="20" borderId="6" applyNumberFormat="0" applyAlignment="0" applyProtection="0"/>
    <xf numFmtId="9" fontId="1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2" borderId="0" applyNumberFormat="0" applyBorder="0" applyAlignment="0" applyProtection="0"/>
    <xf numFmtId="0" fontId="71" fillId="3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164" fontId="7" fillId="34" borderId="13" xfId="0" applyNumberFormat="1" applyFont="1" applyFill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9" fillId="0" borderId="13" xfId="0" applyFont="1" applyBorder="1" applyAlignment="1">
      <alignment vertical="center" wrapText="1"/>
    </xf>
    <xf numFmtId="164" fontId="7" fillId="28" borderId="13" xfId="0" applyNumberFormat="1" applyFont="1" applyFill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164" fontId="7" fillId="35" borderId="13" xfId="0" applyNumberFormat="1" applyFont="1" applyFill="1" applyBorder="1" applyAlignment="1">
      <alignment vertical="center" wrapText="1"/>
    </xf>
    <xf numFmtId="0" fontId="11" fillId="36" borderId="13" xfId="0" applyFont="1" applyFill="1" applyBorder="1" applyAlignment="1">
      <alignment horizontal="center" vertical="center"/>
    </xf>
    <xf numFmtId="0" fontId="7" fillId="36" borderId="13" xfId="0" applyFont="1" applyFill="1" applyBorder="1" applyAlignment="1">
      <alignment vertical="center" wrapText="1"/>
    </xf>
    <xf numFmtId="164" fontId="7" fillId="36" borderId="13" xfId="0" applyNumberFormat="1" applyFont="1" applyFill="1" applyBorder="1" applyAlignment="1">
      <alignment vertical="center" wrapText="1"/>
    </xf>
    <xf numFmtId="0" fontId="1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right" vertical="center" wrapText="1" indent="2"/>
    </xf>
    <xf numFmtId="164" fontId="6" fillId="37" borderId="13" xfId="0" applyNumberFormat="1" applyFont="1" applyFill="1" applyBorder="1" applyAlignment="1">
      <alignment vertical="center" wrapText="1"/>
    </xf>
    <xf numFmtId="0" fontId="14" fillId="0" borderId="0" xfId="36" applyNumberFormat="1" applyFont="1" applyFill="1" applyBorder="1" applyAlignment="1" applyProtection="1">
      <alignment horizontal="justify" vertical="center"/>
      <protection/>
    </xf>
    <xf numFmtId="0" fontId="15" fillId="0" borderId="0" xfId="0" applyFont="1" applyAlignment="1">
      <alignment horizontal="justify" vertical="center"/>
    </xf>
    <xf numFmtId="0" fontId="16" fillId="28" borderId="13" xfId="0" applyFont="1" applyFill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center" vertical="center" wrapText="1"/>
    </xf>
    <xf numFmtId="164" fontId="17" fillId="35" borderId="13" xfId="0" applyNumberFormat="1" applyFont="1" applyFill="1" applyBorder="1" applyAlignment="1">
      <alignment horizontal="right" vertical="center" wrapText="1"/>
    </xf>
    <xf numFmtId="164" fontId="19" fillId="28" borderId="4" xfId="43" applyNumberFormat="1" applyAlignment="1" applyProtection="1">
      <alignment horizontal="right" vertical="center" wrapText="1"/>
      <protection/>
    </xf>
    <xf numFmtId="0" fontId="0" fillId="35" borderId="0" xfId="0" applyFill="1" applyAlignment="1">
      <alignment/>
    </xf>
    <xf numFmtId="164" fontId="19" fillId="28" borderId="14" xfId="43" applyNumberFormat="1" applyBorder="1" applyAlignment="1" applyProtection="1">
      <alignment horizontal="right" vertical="center" wrapText="1"/>
      <protection/>
    </xf>
    <xf numFmtId="0" fontId="2" fillId="0" borderId="0" xfId="0" applyFont="1" applyAlignment="1">
      <alignment vertical="center"/>
    </xf>
    <xf numFmtId="0" fontId="2" fillId="0" borderId="15" xfId="0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1" fillId="0" borderId="18" xfId="0" applyFont="1" applyBorder="1" applyAlignment="1">
      <alignment horizontal="right" vertical="center"/>
    </xf>
    <xf numFmtId="0" fontId="9" fillId="28" borderId="19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8" xfId="0" applyFont="1" applyBorder="1" applyAlignment="1">
      <alignment horizontal="right" vertical="center"/>
    </xf>
    <xf numFmtId="0" fontId="22" fillId="28" borderId="4" xfId="43" applyNumberFormat="1" applyFont="1" applyBorder="1" applyAlignment="1" applyProtection="1">
      <alignment horizontal="center" vertical="center"/>
      <protection/>
    </xf>
    <xf numFmtId="3" fontId="9" fillId="28" borderId="22" xfId="0" applyNumberFormat="1" applyFont="1" applyFill="1" applyBorder="1" applyAlignment="1">
      <alignment horizontal="center" vertical="center"/>
    </xf>
    <xf numFmtId="10" fontId="23" fillId="28" borderId="23" xfId="43" applyNumberFormat="1" applyFont="1" applyBorder="1" applyAlignment="1" applyProtection="1">
      <alignment horizontal="center" vertical="center"/>
      <protection/>
    </xf>
    <xf numFmtId="164" fontId="24" fillId="28" borderId="4" xfId="43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0" fontId="25" fillId="0" borderId="18" xfId="0" applyFont="1" applyBorder="1" applyAlignment="1">
      <alignment horizontal="right" vertical="center"/>
    </xf>
    <xf numFmtId="164" fontId="2" fillId="35" borderId="13" xfId="0" applyNumberFormat="1" applyFont="1" applyFill="1" applyBorder="1" applyAlignment="1">
      <alignment vertical="center"/>
    </xf>
    <xf numFmtId="164" fontId="2" fillId="35" borderId="22" xfId="0" applyNumberFormat="1" applyFont="1" applyFill="1" applyBorder="1" applyAlignment="1">
      <alignment vertical="center"/>
    </xf>
    <xf numFmtId="164" fontId="26" fillId="28" borderId="4" xfId="43" applyNumberFormat="1" applyFont="1" applyBorder="1" applyAlignment="1" applyProtection="1">
      <alignment vertical="center"/>
      <protection/>
    </xf>
    <xf numFmtId="0" fontId="3" fillId="0" borderId="0" xfId="0" applyFont="1" applyBorder="1" applyAlignment="1">
      <alignment horizontal="center" vertical="center"/>
    </xf>
    <xf numFmtId="10" fontId="27" fillId="28" borderId="4" xfId="43" applyNumberFormat="1" applyFont="1" applyBorder="1" applyAlignment="1" applyProtection="1">
      <alignment horizontal="center" vertical="center"/>
      <protection/>
    </xf>
    <xf numFmtId="10" fontId="28" fillId="28" borderId="4" xfId="43" applyNumberFormat="1" applyFont="1" applyBorder="1" applyAlignment="1" applyProtection="1">
      <alignment horizontal="center" vertical="center"/>
      <protection/>
    </xf>
    <xf numFmtId="0" fontId="25" fillId="0" borderId="20" xfId="0" applyFont="1" applyBorder="1" applyAlignment="1">
      <alignment horizontal="center" vertical="center"/>
    </xf>
    <xf numFmtId="10" fontId="29" fillId="28" borderId="4" xfId="43" applyNumberFormat="1" applyFont="1" applyBorder="1" applyAlignment="1" applyProtection="1">
      <alignment horizontal="center" vertical="center"/>
      <protection/>
    </xf>
    <xf numFmtId="164" fontId="27" fillId="28" borderId="4" xfId="43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center" vertical="center"/>
    </xf>
    <xf numFmtId="164" fontId="30" fillId="28" borderId="4" xfId="43" applyNumberFormat="1" applyFont="1" applyBorder="1" applyAlignment="1" applyProtection="1">
      <alignment vertical="center"/>
      <protection/>
    </xf>
    <xf numFmtId="0" fontId="31" fillId="28" borderId="4" xfId="43" applyNumberFormat="1" applyFont="1" applyAlignment="1" applyProtection="1">
      <alignment horizontal="center" vertical="center"/>
      <protection/>
    </xf>
    <xf numFmtId="10" fontId="31" fillId="28" borderId="4" xfId="43" applyNumberFormat="1" applyFont="1" applyBorder="1" applyAlignment="1" applyProtection="1">
      <alignment horizontal="center" vertical="center"/>
      <protection/>
    </xf>
    <xf numFmtId="164" fontId="32" fillId="28" borderId="4" xfId="43" applyNumberFormat="1" applyFont="1" applyBorder="1" applyAlignment="1" applyProtection="1">
      <alignment vertical="center"/>
      <protection/>
    </xf>
    <xf numFmtId="0" fontId="32" fillId="0" borderId="18" xfId="0" applyFont="1" applyBorder="1" applyAlignment="1">
      <alignment horizontal="right" vertical="center"/>
    </xf>
    <xf numFmtId="164" fontId="33" fillId="28" borderId="4" xfId="43" applyNumberFormat="1" applyFont="1" applyBorder="1" applyAlignment="1" applyProtection="1">
      <alignment vertical="center"/>
      <protection/>
    </xf>
    <xf numFmtId="0" fontId="9" fillId="0" borderId="18" xfId="0" applyFont="1" applyFill="1" applyBorder="1" applyAlignment="1">
      <alignment horizontal="right" vertical="center"/>
    </xf>
    <xf numFmtId="164" fontId="25" fillId="0" borderId="24" xfId="43" applyNumberFormat="1" applyFont="1" applyFill="1" applyBorder="1" applyAlignment="1" applyProtection="1">
      <alignment vertical="center"/>
      <protection/>
    </xf>
    <xf numFmtId="164" fontId="25" fillId="0" borderId="0" xfId="43" applyNumberFormat="1" applyFont="1" applyFill="1" applyBorder="1" applyAlignment="1" applyProtection="1">
      <alignment vertical="center"/>
      <protection/>
    </xf>
    <xf numFmtId="0" fontId="9" fillId="0" borderId="25" xfId="0" applyFont="1" applyFill="1" applyBorder="1" applyAlignment="1">
      <alignment horizontal="right" vertical="center"/>
    </xf>
    <xf numFmtId="0" fontId="34" fillId="28" borderId="26" xfId="43" applyNumberFormat="1" applyFont="1" applyBorder="1" applyAlignment="1" applyProtection="1">
      <alignment horizontal="center" vertical="center"/>
      <protection/>
    </xf>
    <xf numFmtId="164" fontId="25" fillId="38" borderId="24" xfId="43" applyNumberFormat="1" applyFont="1" applyFill="1" applyBorder="1" applyAlignment="1" applyProtection="1">
      <alignment vertical="center"/>
      <protection/>
    </xf>
    <xf numFmtId="0" fontId="3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2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/>
    </xf>
    <xf numFmtId="10" fontId="25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0" applyFont="1" applyAlignment="1">
      <alignment horizontal="center" vertical="center"/>
    </xf>
    <xf numFmtId="0" fontId="16" fillId="0" borderId="0" xfId="0" applyFont="1" applyAlignment="1">
      <alignment horizontal="left"/>
    </xf>
    <xf numFmtId="0" fontId="22" fillId="35" borderId="4" xfId="43" applyNumberFormat="1" applyFont="1" applyFill="1" applyAlignment="1" applyProtection="1">
      <alignment horizontal="center" vertical="center"/>
      <protection/>
    </xf>
    <xf numFmtId="3" fontId="22" fillId="35" borderId="4" xfId="43" applyNumberFormat="1" applyFont="1" applyFill="1" applyAlignment="1" applyProtection="1">
      <alignment horizontal="center"/>
      <protection/>
    </xf>
    <xf numFmtId="0" fontId="12" fillId="0" borderId="0" xfId="0" applyFont="1" applyAlignment="1">
      <alignment horizontal="center"/>
    </xf>
    <xf numFmtId="10" fontId="37" fillId="39" borderId="0" xfId="0" applyNumberFormat="1" applyFont="1" applyFill="1" applyAlignment="1">
      <alignment horizontal="center"/>
    </xf>
    <xf numFmtId="0" fontId="22" fillId="28" borderId="4" xfId="43" applyNumberFormat="1" applyFont="1" applyAlignment="1" applyProtection="1">
      <alignment horizontal="center" vertical="center"/>
      <protection/>
    </xf>
    <xf numFmtId="3" fontId="22" fillId="28" borderId="4" xfId="43" applyNumberFormat="1" applyFont="1" applyAlignment="1" applyProtection="1">
      <alignment horizontal="center"/>
      <protection/>
    </xf>
    <xf numFmtId="0" fontId="3" fillId="0" borderId="29" xfId="0" applyFont="1" applyBorder="1" applyAlignment="1">
      <alignment horizontal="justify" vertical="center"/>
    </xf>
    <xf numFmtId="0" fontId="3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 wrapText="1"/>
    </xf>
    <xf numFmtId="0" fontId="9" fillId="0" borderId="18" xfId="0" applyFont="1" applyBorder="1" applyAlignment="1">
      <alignment horizontal="right" vertical="center"/>
    </xf>
    <xf numFmtId="0" fontId="32" fillId="0" borderId="19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xcel_BuiltIn_Calcolo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E0021"/>
      <rgbColor rgb="00008000"/>
      <rgbColor rgb="00000080"/>
      <rgbColor rgb="00808000"/>
      <rgbColor rgb="00990099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5000B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33FF"/>
      <rgbColor rgb="0033CCCC"/>
      <rgbColor rgb="0099CC00"/>
      <rgbColor rgb="00FFCC00"/>
      <rgbColor rgb="00FF9900"/>
      <rgbColor rgb="00FF6600"/>
      <rgbColor rgb="00336699"/>
      <rgbColor rgb="00969696"/>
      <rgbColor rgb="00003366"/>
      <rgbColor rgb="00339966"/>
      <rgbColor rgb="00003300"/>
      <rgbColor rgb="00333300"/>
      <rgbColor rgb="00FF420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44"/>
  <sheetViews>
    <sheetView showGridLines="0" zoomScalePageLayoutView="0" workbookViewId="0" topLeftCell="A1">
      <selection activeCell="D42" sqref="D42"/>
    </sheetView>
  </sheetViews>
  <sheetFormatPr defaultColWidth="10.75390625" defaultRowHeight="15.75"/>
  <cols>
    <col min="1" max="1" width="3.25390625" style="1" customWidth="1"/>
    <col min="2" max="2" width="21.50390625" style="1" customWidth="1"/>
    <col min="3" max="3" width="56.125" style="1" customWidth="1"/>
    <col min="4" max="4" width="22.75390625" style="1" customWidth="1"/>
    <col min="5" max="16384" width="10.75390625" style="1" customWidth="1"/>
  </cols>
  <sheetData>
    <row r="2" spans="2:4" ht="57" customHeight="1">
      <c r="B2" s="89" t="s">
        <v>0</v>
      </c>
      <c r="C2" s="89"/>
      <c r="D2" s="89"/>
    </row>
    <row r="3" spans="1:4" s="3" customFormat="1" ht="19.5" customHeight="1">
      <c r="A3" s="2"/>
      <c r="B3" s="90">
        <f>'Dati e calcoli'!C9</f>
        <v>2020</v>
      </c>
      <c r="C3" s="90"/>
      <c r="D3" s="90"/>
    </row>
    <row r="4" spans="2:4" ht="24" customHeight="1">
      <c r="B4" s="91" t="s">
        <v>1</v>
      </c>
      <c r="C4" s="91"/>
      <c r="D4" s="91"/>
    </row>
    <row r="5" spans="2:4" ht="25.5" customHeight="1">
      <c r="B5" s="4" t="s">
        <v>2</v>
      </c>
      <c r="C5" s="5" t="s">
        <v>3</v>
      </c>
      <c r="D5" s="6">
        <v>240110.89</v>
      </c>
    </row>
    <row r="6" spans="2:4" ht="25.5" customHeight="1">
      <c r="B6" s="7" t="s">
        <v>4</v>
      </c>
      <c r="C6" s="8" t="s">
        <v>5</v>
      </c>
      <c r="D6" s="9">
        <v>186494.85</v>
      </c>
    </row>
    <row r="7" spans="2:4" ht="25.5" customHeight="1">
      <c r="B7" s="7" t="s">
        <v>6</v>
      </c>
      <c r="C7" s="10" t="s">
        <v>7</v>
      </c>
      <c r="D7" s="9">
        <v>186494.86</v>
      </c>
    </row>
    <row r="8" spans="2:4" ht="25.5" customHeight="1">
      <c r="B8" s="11" t="s">
        <v>8</v>
      </c>
      <c r="C8" s="12" t="s">
        <v>9</v>
      </c>
      <c r="D8" s="13"/>
    </row>
    <row r="9" spans="2:4" ht="25.5" customHeight="1">
      <c r="B9" s="11" t="s">
        <v>10</v>
      </c>
      <c r="C9" s="12" t="s">
        <v>11</v>
      </c>
      <c r="D9" s="13"/>
    </row>
    <row r="10" spans="2:4" ht="25.5" customHeight="1">
      <c r="B10" s="11" t="s">
        <v>12</v>
      </c>
      <c r="C10" s="12" t="s">
        <v>13</v>
      </c>
      <c r="D10" s="13"/>
    </row>
    <row r="11" spans="2:4" ht="25.5" customHeight="1">
      <c r="B11" s="11" t="s">
        <v>14</v>
      </c>
      <c r="C11" s="12" t="s">
        <v>15</v>
      </c>
      <c r="D11" s="13"/>
    </row>
    <row r="12" spans="2:4" ht="25.5" customHeight="1">
      <c r="B12" s="11" t="s">
        <v>16</v>
      </c>
      <c r="C12" s="12" t="s">
        <v>17</v>
      </c>
      <c r="D12" s="13"/>
    </row>
    <row r="13" spans="2:4" ht="25.5" customHeight="1">
      <c r="B13" s="11" t="s">
        <v>18</v>
      </c>
      <c r="C13" s="12" t="s">
        <v>19</v>
      </c>
      <c r="D13" s="13"/>
    </row>
    <row r="14" spans="2:4" ht="25.5" customHeight="1">
      <c r="B14" s="11" t="s">
        <v>20</v>
      </c>
      <c r="C14" s="12" t="s">
        <v>21</v>
      </c>
      <c r="D14" s="13"/>
    </row>
    <row r="15" spans="2:4" ht="25.5" customHeight="1">
      <c r="B15" s="11" t="s">
        <v>22</v>
      </c>
      <c r="C15" s="12" t="s">
        <v>23</v>
      </c>
      <c r="D15" s="13"/>
    </row>
    <row r="16" spans="2:4" ht="25.5" customHeight="1">
      <c r="B16" s="11" t="s">
        <v>24</v>
      </c>
      <c r="C16" s="12" t="s">
        <v>25</v>
      </c>
      <c r="D16" s="13"/>
    </row>
    <row r="17" spans="2:4" ht="25.5" customHeight="1">
      <c r="B17" s="7" t="s">
        <v>26</v>
      </c>
      <c r="C17" s="10" t="s">
        <v>27</v>
      </c>
      <c r="D17" s="9">
        <v>3048.08</v>
      </c>
    </row>
    <row r="18" spans="2:4" ht="50.25" customHeight="1">
      <c r="B18" s="11" t="s">
        <v>28</v>
      </c>
      <c r="C18" s="12" t="s">
        <v>29</v>
      </c>
      <c r="D18" s="13"/>
    </row>
    <row r="19" spans="2:4" ht="25.5" customHeight="1">
      <c r="B19" s="11" t="s">
        <v>30</v>
      </c>
      <c r="C19" s="12" t="s">
        <v>31</v>
      </c>
      <c r="D19" s="13">
        <v>3048.08</v>
      </c>
    </row>
    <row r="20" spans="2:4" ht="25.5" customHeight="1">
      <c r="B20" s="11" t="s">
        <v>32</v>
      </c>
      <c r="C20" s="12" t="s">
        <v>33</v>
      </c>
      <c r="D20" s="13"/>
    </row>
    <row r="21" spans="2:4" ht="25.5" customHeight="1">
      <c r="B21" s="7" t="s">
        <v>34</v>
      </c>
      <c r="C21" s="8" t="s">
        <v>35</v>
      </c>
      <c r="D21" s="9">
        <v>53616.04</v>
      </c>
    </row>
    <row r="22" spans="2:4" ht="25.5" customHeight="1">
      <c r="B22" s="7" t="s">
        <v>36</v>
      </c>
      <c r="C22" s="10" t="s">
        <v>37</v>
      </c>
      <c r="D22" s="9">
        <v>53616.04</v>
      </c>
    </row>
    <row r="23" spans="2:4" ht="25.5" customHeight="1">
      <c r="B23" s="11" t="s">
        <v>38</v>
      </c>
      <c r="C23" s="12" t="s">
        <v>39</v>
      </c>
      <c r="D23" s="13">
        <v>53616.04</v>
      </c>
    </row>
    <row r="24" spans="2:4" ht="25.5" customHeight="1">
      <c r="B24" s="11" t="s">
        <v>40</v>
      </c>
      <c r="C24" s="12" t="s">
        <v>41</v>
      </c>
      <c r="D24" s="13"/>
    </row>
    <row r="25" spans="2:4" ht="25.5" customHeight="1">
      <c r="B25" s="11" t="s">
        <v>42</v>
      </c>
      <c r="C25" s="12" t="s">
        <v>43</v>
      </c>
      <c r="D25" s="13"/>
    </row>
    <row r="26" spans="2:4" ht="25.5" customHeight="1">
      <c r="B26" s="11" t="s">
        <v>44</v>
      </c>
      <c r="C26" s="12" t="s">
        <v>45</v>
      </c>
      <c r="D26" s="13"/>
    </row>
    <row r="27" spans="2:4" ht="25.5" customHeight="1">
      <c r="B27" s="7" t="s">
        <v>46</v>
      </c>
      <c r="C27" s="10" t="s">
        <v>47</v>
      </c>
      <c r="D27" s="9"/>
    </row>
    <row r="28" spans="2:4" ht="25.5" customHeight="1">
      <c r="B28" s="11" t="s">
        <v>48</v>
      </c>
      <c r="C28" s="12" t="s">
        <v>49</v>
      </c>
      <c r="D28" s="13"/>
    </row>
    <row r="29" spans="2:4" ht="25.5" customHeight="1">
      <c r="B29" s="11" t="s">
        <v>50</v>
      </c>
      <c r="C29" s="12" t="s">
        <v>51</v>
      </c>
      <c r="D29" s="13"/>
    </row>
    <row r="30" spans="2:4" ht="25.5" customHeight="1">
      <c r="B30" s="11" t="s">
        <v>52</v>
      </c>
      <c r="C30" s="12" t="s">
        <v>53</v>
      </c>
      <c r="D30" s="13"/>
    </row>
    <row r="31" spans="2:4" ht="25.5" customHeight="1">
      <c r="B31" s="11" t="s">
        <v>54</v>
      </c>
      <c r="C31" s="12" t="s">
        <v>55</v>
      </c>
      <c r="D31" s="13"/>
    </row>
    <row r="32" spans="2:4" ht="25.5" customHeight="1">
      <c r="B32" s="11" t="s">
        <v>56</v>
      </c>
      <c r="C32" s="12" t="s">
        <v>57</v>
      </c>
      <c r="D32" s="13"/>
    </row>
    <row r="33" spans="2:4" ht="25.5" customHeight="1">
      <c r="B33" s="11" t="s">
        <v>58</v>
      </c>
      <c r="C33" s="12" t="s">
        <v>59</v>
      </c>
      <c r="D33" s="13"/>
    </row>
    <row r="34" spans="2:4" ht="25.5" customHeight="1">
      <c r="B34" s="11" t="s">
        <v>60</v>
      </c>
      <c r="C34" s="12" t="s">
        <v>61</v>
      </c>
      <c r="D34" s="13"/>
    </row>
    <row r="35" spans="2:4" ht="6" customHeight="1">
      <c r="B35" s="14"/>
      <c r="C35" s="15"/>
      <c r="D35" s="16"/>
    </row>
    <row r="36" spans="2:4" ht="25.5" customHeight="1">
      <c r="B36" s="7" t="s">
        <v>62</v>
      </c>
      <c r="C36" s="10" t="s">
        <v>63</v>
      </c>
      <c r="D36" s="6">
        <f>SUM(D37:D40)</f>
        <v>0</v>
      </c>
    </row>
    <row r="37" spans="2:4" ht="25.5" customHeight="1">
      <c r="B37" s="11" t="s">
        <v>64</v>
      </c>
      <c r="C37" s="12" t="s">
        <v>65</v>
      </c>
      <c r="D37" s="13"/>
    </row>
    <row r="38" spans="2:4" ht="25.5" customHeight="1">
      <c r="B38" s="11" t="s">
        <v>66</v>
      </c>
      <c r="C38" s="12" t="s">
        <v>67</v>
      </c>
      <c r="D38" s="13"/>
    </row>
    <row r="39" spans="2:4" ht="25.5" customHeight="1">
      <c r="B39" s="11" t="s">
        <v>68</v>
      </c>
      <c r="C39" s="12" t="s">
        <v>69</v>
      </c>
      <c r="D39" s="13"/>
    </row>
    <row r="40" spans="2:4" ht="25.5" customHeight="1">
      <c r="B40" s="11" t="s">
        <v>70</v>
      </c>
      <c r="C40" s="12" t="s">
        <v>71</v>
      </c>
      <c r="D40" s="13"/>
    </row>
    <row r="41" spans="2:4" ht="25.5" customHeight="1">
      <c r="B41" s="17"/>
      <c r="C41" s="18" t="s">
        <v>72</v>
      </c>
      <c r="D41" s="19">
        <f>D6+D21+D28+D19</f>
        <v>243158.97</v>
      </c>
    </row>
    <row r="42" ht="15">
      <c r="B42" s="20"/>
    </row>
    <row r="43" ht="15">
      <c r="B43" s="20"/>
    </row>
    <row r="44" ht="15">
      <c r="B44" s="21"/>
    </row>
  </sheetData>
  <sheetProtection selectLockedCells="1" selectUnlockedCells="1"/>
  <mergeCells count="3">
    <mergeCell ref="B2:D2"/>
    <mergeCell ref="B3:D3"/>
    <mergeCell ref="B4:D4"/>
  </mergeCell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5"/>
  <sheetViews>
    <sheetView showGridLines="0" zoomScale="144" zoomScaleNormal="144" zoomScalePageLayoutView="0" workbookViewId="0" topLeftCell="A22">
      <selection activeCell="F7" sqref="F7"/>
    </sheetView>
  </sheetViews>
  <sheetFormatPr defaultColWidth="11.25390625" defaultRowHeight="15.75"/>
  <cols>
    <col min="1" max="1" width="2.25390625" style="0" customWidth="1"/>
    <col min="2" max="2" width="5.50390625" style="0" customWidth="1"/>
    <col min="3" max="3" width="30.00390625" style="0" customWidth="1"/>
    <col min="4" max="4" width="10.00390625" style="0" customWidth="1"/>
    <col min="5" max="5" width="21.50390625" style="0" customWidth="1"/>
    <col min="6" max="7" width="20.75390625" style="0" customWidth="1"/>
  </cols>
  <sheetData>
    <row r="1" ht="12.75" customHeight="1"/>
    <row r="2" spans="2:7" ht="15">
      <c r="B2" s="92" t="s">
        <v>73</v>
      </c>
      <c r="C2" s="92"/>
      <c r="D2" s="92"/>
      <c r="E2" s="92"/>
      <c r="F2" s="92"/>
      <c r="G2" s="92"/>
    </row>
    <row r="3" spans="2:7" ht="52.5" customHeight="1">
      <c r="B3" s="22" t="s">
        <v>74</v>
      </c>
      <c r="C3" s="22" t="s">
        <v>75</v>
      </c>
      <c r="D3" s="22" t="s">
        <v>76</v>
      </c>
      <c r="E3" s="22" t="s">
        <v>77</v>
      </c>
      <c r="F3" s="22" t="s">
        <v>78</v>
      </c>
      <c r="G3" s="22" t="s">
        <v>79</v>
      </c>
    </row>
    <row r="4" spans="2:7" ht="25.5" customHeight="1">
      <c r="B4" s="23">
        <v>1</v>
      </c>
      <c r="C4" s="24" t="s">
        <v>80</v>
      </c>
      <c r="D4" s="25">
        <v>2014</v>
      </c>
      <c r="E4" s="26"/>
      <c r="F4" s="26"/>
      <c r="G4" s="27">
        <f aca="true" t="shared" si="0" ref="G4:G10">E4-F4</f>
        <v>0</v>
      </c>
    </row>
    <row r="5" spans="2:7" ht="25.5" customHeight="1">
      <c r="B5" s="23">
        <v>2</v>
      </c>
      <c r="C5" s="24" t="s">
        <v>81</v>
      </c>
      <c r="D5" s="25">
        <v>2015</v>
      </c>
      <c r="E5" s="26"/>
      <c r="F5" s="26"/>
      <c r="G5" s="27">
        <f t="shared" si="0"/>
        <v>0</v>
      </c>
    </row>
    <row r="6" spans="2:7" ht="25.5" customHeight="1">
      <c r="B6" s="23">
        <v>3</v>
      </c>
      <c r="C6" s="24" t="s">
        <v>82</v>
      </c>
      <c r="D6" s="25">
        <v>2016</v>
      </c>
      <c r="E6" s="28"/>
      <c r="F6" s="26"/>
      <c r="G6" s="27">
        <f t="shared" si="0"/>
        <v>0</v>
      </c>
    </row>
    <row r="7" spans="2:7" ht="25.5" customHeight="1">
      <c r="B7" s="23">
        <v>4</v>
      </c>
      <c r="C7" s="24" t="s">
        <v>83</v>
      </c>
      <c r="D7" s="25">
        <v>2017</v>
      </c>
      <c r="E7" s="26">
        <v>14015.19</v>
      </c>
      <c r="F7" s="26"/>
      <c r="G7" s="27">
        <f t="shared" si="0"/>
        <v>14015.19</v>
      </c>
    </row>
    <row r="8" spans="2:7" ht="25.5" customHeight="1">
      <c r="B8" s="23">
        <v>5</v>
      </c>
      <c r="C8" s="24" t="s">
        <v>84</v>
      </c>
      <c r="D8" s="25">
        <v>2018</v>
      </c>
      <c r="E8" s="26"/>
      <c r="F8" s="26"/>
      <c r="G8" s="27">
        <f t="shared" si="0"/>
        <v>0</v>
      </c>
    </row>
    <row r="9" spans="2:7" ht="25.5" customHeight="1">
      <c r="B9" s="23">
        <v>6</v>
      </c>
      <c r="C9" s="24" t="s">
        <v>85</v>
      </c>
      <c r="D9" s="25">
        <v>2019</v>
      </c>
      <c r="E9" s="26"/>
      <c r="F9" s="26"/>
      <c r="G9" s="27">
        <f t="shared" si="0"/>
        <v>0</v>
      </c>
    </row>
    <row r="10" spans="2:7" ht="25.5" customHeight="1">
      <c r="B10" s="23">
        <v>7</v>
      </c>
      <c r="C10" s="24" t="s">
        <v>86</v>
      </c>
      <c r="D10" s="25">
        <v>2020</v>
      </c>
      <c r="E10" s="26"/>
      <c r="F10" s="26"/>
      <c r="G10" s="27">
        <f t="shared" si="0"/>
        <v>0</v>
      </c>
    </row>
    <row r="11" spans="2:7" ht="12.75" customHeight="1">
      <c r="B11" s="93" t="s">
        <v>87</v>
      </c>
      <c r="C11" s="93"/>
      <c r="D11" s="93"/>
      <c r="E11" s="29">
        <f>SUM(E4:E10)</f>
        <v>14015.19</v>
      </c>
      <c r="F11" s="29">
        <f>SUM(F4:F10)</f>
        <v>0</v>
      </c>
      <c r="G11" s="29">
        <f>SUM(G4:G10)</f>
        <v>14015.19</v>
      </c>
    </row>
    <row r="14" ht="15">
      <c r="B14" t="s">
        <v>88</v>
      </c>
    </row>
    <row r="15" ht="15">
      <c r="B15" t="s">
        <v>89</v>
      </c>
    </row>
  </sheetData>
  <sheetProtection selectLockedCells="1" selectUnlockedCells="1"/>
  <mergeCells count="2">
    <mergeCell ref="B2:G2"/>
    <mergeCell ref="B11:D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F52"/>
  <sheetViews>
    <sheetView showGridLines="0" tabSelected="1" zoomScale="118" zoomScaleNormal="118" zoomScalePageLayoutView="0" workbookViewId="0" topLeftCell="A1">
      <selection activeCell="D45" sqref="D45"/>
    </sheetView>
  </sheetViews>
  <sheetFormatPr defaultColWidth="10.75390625" defaultRowHeight="15.75"/>
  <cols>
    <col min="1" max="1" width="3.75390625" style="30" customWidth="1"/>
    <col min="2" max="2" width="101.25390625" style="30" customWidth="1"/>
    <col min="3" max="3" width="10.25390625" style="30" customWidth="1"/>
    <col min="4" max="4" width="21.00390625" style="30" customWidth="1"/>
    <col min="5" max="5" width="16.75390625" style="30" customWidth="1"/>
    <col min="6" max="6" width="13.25390625" style="30" customWidth="1"/>
    <col min="7" max="16384" width="10.75390625" style="30" customWidth="1"/>
  </cols>
  <sheetData>
    <row r="1" ht="9" customHeight="1"/>
    <row r="2" spans="2:6" ht="15">
      <c r="B2" s="31"/>
      <c r="C2" s="32" t="s">
        <v>90</v>
      </c>
      <c r="D2" s="32"/>
      <c r="E2" s="32"/>
      <c r="F2" s="33"/>
    </row>
    <row r="3" spans="2:6" ht="15">
      <c r="B3" s="34" t="s">
        <v>91</v>
      </c>
      <c r="C3" s="35">
        <v>2023</v>
      </c>
      <c r="D3" s="36"/>
      <c r="E3" s="36"/>
      <c r="F3" s="37"/>
    </row>
    <row r="4" spans="2:6" ht="9" customHeight="1">
      <c r="B4" s="38"/>
      <c r="C4" s="36"/>
      <c r="D4" s="36"/>
      <c r="E4" s="36"/>
      <c r="F4" s="37"/>
    </row>
    <row r="5" spans="2:6" ht="15">
      <c r="B5" s="38"/>
      <c r="C5" s="39" t="s">
        <v>90</v>
      </c>
      <c r="D5" s="39" t="s">
        <v>92</v>
      </c>
      <c r="E5" s="40" t="s">
        <v>93</v>
      </c>
      <c r="F5" s="37"/>
    </row>
    <row r="6" spans="2:6" ht="17.25">
      <c r="B6" s="41" t="s">
        <v>94</v>
      </c>
      <c r="C6" s="42">
        <v>2020</v>
      </c>
      <c r="D6" s="43">
        <v>708</v>
      </c>
      <c r="E6" s="44" t="str">
        <f>'Tabella 1 - DM 17-3-2020'!E15</f>
        <v>a</v>
      </c>
      <c r="F6" s="37"/>
    </row>
    <row r="7" spans="2:6" ht="7.5" customHeight="1">
      <c r="B7" s="38"/>
      <c r="C7" s="36"/>
      <c r="D7" s="36"/>
      <c r="E7" s="36"/>
      <c r="F7" s="37"/>
    </row>
    <row r="8" spans="2:6" ht="15">
      <c r="B8" s="38"/>
      <c r="C8" s="39" t="s">
        <v>95</v>
      </c>
      <c r="D8" s="39" t="s">
        <v>92</v>
      </c>
      <c r="E8" s="36"/>
      <c r="F8" s="37"/>
    </row>
    <row r="9" spans="2:6" ht="21">
      <c r="B9" s="41" t="s">
        <v>96</v>
      </c>
      <c r="C9" s="42">
        <f>C6</f>
        <v>2020</v>
      </c>
      <c r="D9" s="45">
        <v>243158.97</v>
      </c>
      <c r="E9" s="46" t="s">
        <v>97</v>
      </c>
      <c r="F9" s="37"/>
    </row>
    <row r="10" spans="2:6" ht="9" customHeight="1">
      <c r="B10" s="47"/>
      <c r="C10" s="36"/>
      <c r="D10" s="36"/>
      <c r="E10" s="36"/>
      <c r="F10" s="37"/>
    </row>
    <row r="11" spans="2:6" ht="15.75" customHeight="1">
      <c r="B11" s="48" t="s">
        <v>98</v>
      </c>
      <c r="C11" s="36"/>
      <c r="D11" s="49">
        <v>242655.15</v>
      </c>
      <c r="E11" s="36"/>
      <c r="F11" s="37"/>
    </row>
    <row r="12" spans="2:6" ht="9" customHeight="1">
      <c r="B12" s="47"/>
      <c r="C12" s="36"/>
      <c r="D12" s="36"/>
      <c r="E12" s="36"/>
      <c r="F12" s="37"/>
    </row>
    <row r="13" spans="2:6" ht="15">
      <c r="B13" s="94" t="s">
        <v>99</v>
      </c>
      <c r="C13" s="42">
        <f>C9-2</f>
        <v>2018</v>
      </c>
      <c r="D13" s="50">
        <v>1275809.91</v>
      </c>
      <c r="E13" s="36"/>
      <c r="F13" s="37"/>
    </row>
    <row r="14" spans="2:6" ht="15">
      <c r="B14" s="94"/>
      <c r="C14" s="42">
        <f>C9-1</f>
        <v>2019</v>
      </c>
      <c r="D14" s="50">
        <v>1205627.9</v>
      </c>
      <c r="E14" s="36"/>
      <c r="F14" s="37"/>
    </row>
    <row r="15" spans="2:6" ht="15">
      <c r="B15" s="94"/>
      <c r="C15" s="42">
        <f>C9</f>
        <v>2020</v>
      </c>
      <c r="D15" s="50">
        <v>1286564.39</v>
      </c>
      <c r="E15" s="36"/>
      <c r="F15" s="37"/>
    </row>
    <row r="16" spans="2:6" ht="9" customHeight="1">
      <c r="B16" s="38"/>
      <c r="C16" s="36"/>
      <c r="D16" s="36"/>
      <c r="E16" s="36"/>
      <c r="F16" s="37"/>
    </row>
    <row r="17" spans="2:6" ht="15">
      <c r="B17" s="41" t="s">
        <v>100</v>
      </c>
      <c r="C17" s="36"/>
      <c r="D17" s="45">
        <f>AVERAGE(D13:D15)</f>
        <v>1256000.7333333332</v>
      </c>
      <c r="E17" s="36"/>
      <c r="F17" s="37"/>
    </row>
    <row r="18" spans="2:6" ht="9" customHeight="1">
      <c r="B18" s="38"/>
      <c r="C18" s="36"/>
      <c r="D18" s="36"/>
      <c r="E18" s="36"/>
      <c r="F18" s="37"/>
    </row>
    <row r="19" spans="2:6" ht="15">
      <c r="B19" s="41" t="s">
        <v>101</v>
      </c>
      <c r="C19" s="42">
        <f>C9</f>
        <v>2020</v>
      </c>
      <c r="D19" s="50">
        <v>6444</v>
      </c>
      <c r="E19" s="36"/>
      <c r="F19" s="37"/>
    </row>
    <row r="20" spans="2:6" ht="9" customHeight="1">
      <c r="B20" s="38"/>
      <c r="C20" s="36"/>
      <c r="D20" s="36"/>
      <c r="E20" s="36"/>
      <c r="F20" s="37"/>
    </row>
    <row r="21" spans="2:6" ht="15">
      <c r="B21" s="41" t="s">
        <v>102</v>
      </c>
      <c r="C21" s="36"/>
      <c r="D21" s="51">
        <f>D17-D19</f>
        <v>1249556.7333333332</v>
      </c>
      <c r="E21" s="36"/>
      <c r="F21" s="37"/>
    </row>
    <row r="22" spans="2:6" ht="9" customHeight="1">
      <c r="B22" s="38"/>
      <c r="C22" s="36"/>
      <c r="D22" s="36"/>
      <c r="E22" s="36"/>
      <c r="F22" s="37"/>
    </row>
    <row r="23" spans="2:6" ht="21">
      <c r="B23" s="41" t="s">
        <v>103</v>
      </c>
      <c r="C23" s="52" t="s">
        <v>104</v>
      </c>
      <c r="E23" s="53">
        <f>D9/D21</f>
        <v>0.19459618240089516</v>
      </c>
      <c r="F23" s="37"/>
    </row>
    <row r="24" spans="2:6" ht="9" customHeight="1">
      <c r="B24" s="38"/>
      <c r="C24" s="39"/>
      <c r="D24" s="36"/>
      <c r="E24" s="36"/>
      <c r="F24" s="37"/>
    </row>
    <row r="25" spans="2:6" ht="21">
      <c r="B25" s="41" t="s">
        <v>105</v>
      </c>
      <c r="C25" s="52" t="s">
        <v>106</v>
      </c>
      <c r="E25" s="54">
        <f>'Tabella 1 - DM 17-3-2020'!D15</f>
        <v>0.295</v>
      </c>
      <c r="F25" s="55">
        <f>IF(D23&gt;D25,"ALT","")</f>
      </c>
    </row>
    <row r="26" spans="2:6" ht="9" customHeight="1">
      <c r="B26" s="38"/>
      <c r="C26" s="36"/>
      <c r="D26" s="36"/>
      <c r="E26" s="36"/>
      <c r="F26" s="37"/>
    </row>
    <row r="27" spans="2:6" ht="19.5" customHeight="1">
      <c r="B27" s="41" t="s">
        <v>107</v>
      </c>
      <c r="C27" s="52" t="s">
        <v>108</v>
      </c>
      <c r="D27" s="36"/>
      <c r="E27" s="56">
        <v>0.335</v>
      </c>
      <c r="F27" s="37"/>
    </row>
    <row r="28" spans="2:6" ht="9" customHeight="1">
      <c r="B28" s="38"/>
      <c r="C28" s="36"/>
      <c r="D28" s="36"/>
      <c r="E28" s="36"/>
      <c r="F28" s="37"/>
    </row>
    <row r="29" spans="2:6" ht="9" customHeight="1">
      <c r="B29" s="38"/>
      <c r="C29" s="36"/>
      <c r="D29" s="36"/>
      <c r="E29" s="36"/>
      <c r="F29" s="37"/>
    </row>
    <row r="30" spans="2:6" ht="21">
      <c r="B30" s="41" t="s">
        <v>109</v>
      </c>
      <c r="C30" s="52" t="s">
        <v>110</v>
      </c>
      <c r="D30" s="57">
        <f>IF(E23&lt;E25,((D21*E25)-D9),"")</f>
        <v>125460.26633333325</v>
      </c>
      <c r="E30" s="36"/>
      <c r="F30" s="55"/>
    </row>
    <row r="31" spans="2:6" ht="9.75" customHeight="1">
      <c r="B31" s="38"/>
      <c r="C31" s="36"/>
      <c r="D31" s="36"/>
      <c r="E31" s="36"/>
      <c r="F31" s="37"/>
    </row>
    <row r="32" spans="2:6" ht="18.75" customHeight="1">
      <c r="B32" s="41" t="s">
        <v>111</v>
      </c>
      <c r="C32" s="58" t="s">
        <v>110</v>
      </c>
      <c r="D32" s="59">
        <f>IF(E23&gt;E25,(D11),"")</f>
      </c>
      <c r="E32" s="36"/>
      <c r="F32" s="37"/>
    </row>
    <row r="33" spans="2:6" ht="9.75" customHeight="1">
      <c r="B33" s="38"/>
      <c r="C33" s="36"/>
      <c r="D33" s="36"/>
      <c r="E33" s="36"/>
      <c r="F33" s="37"/>
    </row>
    <row r="34" spans="2:6" ht="15">
      <c r="B34" s="41" t="s">
        <v>112</v>
      </c>
      <c r="C34" s="60">
        <f>C3</f>
        <v>2023</v>
      </c>
      <c r="E34" s="61">
        <v>0.34</v>
      </c>
      <c r="F34" s="37"/>
    </row>
    <row r="35" spans="2:6" ht="9" customHeight="1">
      <c r="B35" s="38"/>
      <c r="C35" s="36"/>
      <c r="D35" s="36"/>
      <c r="E35" s="36"/>
      <c r="F35" s="37"/>
    </row>
    <row r="36" spans="2:6" ht="21">
      <c r="B36" s="41" t="s">
        <v>113</v>
      </c>
      <c r="C36" s="52" t="s">
        <v>114</v>
      </c>
      <c r="D36" s="57">
        <f>IF(D30="","",(D11*E34))</f>
        <v>82502.751</v>
      </c>
      <c r="E36" s="36"/>
      <c r="F36" s="55"/>
    </row>
    <row r="37" spans="2:6" ht="7.5" customHeight="1">
      <c r="B37" s="38"/>
      <c r="C37" s="36"/>
      <c r="D37" s="36"/>
      <c r="E37" s="36"/>
      <c r="F37" s="37"/>
    </row>
    <row r="38" spans="2:6" ht="21">
      <c r="B38" s="41" t="s">
        <v>115</v>
      </c>
      <c r="C38" s="52" t="s">
        <v>116</v>
      </c>
      <c r="D38" s="57">
        <f>IF(D30&gt;D36,D36,D30)</f>
        <v>82502.751</v>
      </c>
      <c r="E38" s="36"/>
      <c r="F38" s="37"/>
    </row>
    <row r="39" spans="2:6" ht="12" customHeight="1">
      <c r="B39" s="38"/>
      <c r="C39" s="36"/>
      <c r="D39" s="36"/>
      <c r="E39" s="36"/>
      <c r="F39" s="37"/>
    </row>
    <row r="40" spans="2:6" ht="21">
      <c r="B40" s="41" t="s">
        <v>117</v>
      </c>
      <c r="C40" s="52" t="s">
        <v>118</v>
      </c>
      <c r="D40" s="62">
        <f>IF(D30="",D11,(D11+D38))</f>
        <v>325157.901</v>
      </c>
      <c r="E40" s="36"/>
      <c r="F40" s="55"/>
    </row>
    <row r="41" spans="2:6" ht="21">
      <c r="B41" s="63" t="s">
        <v>119</v>
      </c>
      <c r="C41" s="52" t="s">
        <v>120</v>
      </c>
      <c r="D41" s="64">
        <f>IF(E23&lt;E25,('Resti assunzionali'!G11),0)</f>
        <v>14015.19</v>
      </c>
      <c r="E41" s="36"/>
      <c r="F41" s="37"/>
    </row>
    <row r="42" spans="2:6" ht="21">
      <c r="B42" s="63" t="s">
        <v>121</v>
      </c>
      <c r="C42" s="52" t="s">
        <v>122</v>
      </c>
      <c r="D42" s="62">
        <f>IF(D30="",0,(D38+D41))</f>
        <v>96517.941</v>
      </c>
      <c r="E42" s="36"/>
      <c r="F42" s="55"/>
    </row>
    <row r="43" spans="2:6" ht="15">
      <c r="B43" s="38"/>
      <c r="C43" s="36"/>
      <c r="D43" s="36"/>
      <c r="E43" s="36"/>
      <c r="F43" s="37"/>
    </row>
    <row r="44" spans="2:6" ht="21">
      <c r="B44" s="65" t="s">
        <v>123</v>
      </c>
      <c r="C44" s="52" t="s">
        <v>124</v>
      </c>
      <c r="D44" s="66">
        <f>IF(D42&gt;D30,D30,D42)</f>
        <v>96517.941</v>
      </c>
      <c r="E44" s="67"/>
      <c r="F44" s="55"/>
    </row>
    <row r="45" spans="2:6" ht="21" customHeight="1">
      <c r="B45" s="68" t="s">
        <v>125</v>
      </c>
      <c r="C45" s="69">
        <f>C3</f>
        <v>2023</v>
      </c>
      <c r="D45" s="70">
        <f>D9+D44</f>
        <v>339676.911</v>
      </c>
      <c r="E45" s="71" t="s">
        <v>126</v>
      </c>
      <c r="F45" s="72"/>
    </row>
    <row r="47" ht="17.25">
      <c r="B47" s="73" t="s">
        <v>127</v>
      </c>
    </row>
    <row r="48" ht="15">
      <c r="B48" s="74" t="s">
        <v>128</v>
      </c>
    </row>
    <row r="49" ht="15">
      <c r="B49" s="74" t="s">
        <v>129</v>
      </c>
    </row>
    <row r="50" ht="15">
      <c r="B50" s="74" t="s">
        <v>130</v>
      </c>
    </row>
    <row r="51" ht="15">
      <c r="B51" s="74" t="s">
        <v>131</v>
      </c>
    </row>
    <row r="52" ht="15">
      <c r="B52" s="74" t="s">
        <v>132</v>
      </c>
    </row>
  </sheetData>
  <sheetProtection selectLockedCells="1" selectUnlockedCells="1"/>
  <mergeCells count="1">
    <mergeCell ref="B13:B15"/>
  </mergeCells>
  <printOptions/>
  <pageMargins left="0.7" right="0.7" top="0.75" bottom="0.75" header="0.5118055555555555" footer="0.5118055555555555"/>
  <pageSetup horizontalDpi="300" verticalDpi="300" orientation="landscape" paperSize="8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B2:E15"/>
  <sheetViews>
    <sheetView showGridLines="0" zoomScale="195" zoomScaleNormal="195" zoomScalePageLayoutView="0" workbookViewId="0" topLeftCell="A1">
      <selection activeCell="C15" sqref="C15"/>
    </sheetView>
  </sheetViews>
  <sheetFormatPr defaultColWidth="10.75390625" defaultRowHeight="15.75"/>
  <cols>
    <col min="1" max="1" width="1.75390625" style="1" customWidth="1"/>
    <col min="2" max="2" width="15.25390625" style="1" customWidth="1"/>
    <col min="3" max="3" width="17.00390625" style="1" customWidth="1"/>
    <col min="4" max="4" width="17.25390625" style="1" customWidth="1"/>
    <col min="5" max="5" width="11.25390625" style="1" customWidth="1"/>
    <col min="6" max="16384" width="10.75390625" style="1" customWidth="1"/>
  </cols>
  <sheetData>
    <row r="1" ht="9" customHeight="1"/>
    <row r="2" spans="2:4" ht="15">
      <c r="B2" s="95" t="s">
        <v>133</v>
      </c>
      <c r="C2" s="95"/>
      <c r="D2" s="75"/>
    </row>
    <row r="3" spans="2:5" ht="15">
      <c r="B3" s="76" t="s">
        <v>134</v>
      </c>
      <c r="C3" s="76" t="s">
        <v>135</v>
      </c>
      <c r="D3" s="77" t="s">
        <v>136</v>
      </c>
      <c r="E3" s="77" t="s">
        <v>93</v>
      </c>
    </row>
    <row r="4" spans="2:5" ht="15">
      <c r="B4" s="78">
        <v>0</v>
      </c>
      <c r="C4" s="78">
        <v>999</v>
      </c>
      <c r="D4" s="79">
        <v>0.295</v>
      </c>
      <c r="E4" s="80" t="s">
        <v>137</v>
      </c>
    </row>
    <row r="5" spans="2:5" ht="15">
      <c r="B5" s="78">
        <v>1000</v>
      </c>
      <c r="C5" s="78">
        <v>1999</v>
      </c>
      <c r="D5" s="79">
        <v>0.286</v>
      </c>
      <c r="E5" s="80" t="s">
        <v>138</v>
      </c>
    </row>
    <row r="6" spans="2:5" ht="15">
      <c r="B6" s="78">
        <v>2000</v>
      </c>
      <c r="C6" s="78">
        <v>2999</v>
      </c>
      <c r="D6" s="79">
        <v>0.276</v>
      </c>
      <c r="E6" s="80" t="s">
        <v>139</v>
      </c>
    </row>
    <row r="7" spans="2:5" ht="15">
      <c r="B7" s="78">
        <v>3000</v>
      </c>
      <c r="C7" s="78">
        <v>4999</v>
      </c>
      <c r="D7" s="79">
        <v>0.272</v>
      </c>
      <c r="E7" s="80" t="s">
        <v>140</v>
      </c>
    </row>
    <row r="8" spans="2:5" ht="15">
      <c r="B8" s="78">
        <v>5000</v>
      </c>
      <c r="C8" s="78">
        <v>9999</v>
      </c>
      <c r="D8" s="79">
        <v>0.269</v>
      </c>
      <c r="E8" s="80" t="s">
        <v>141</v>
      </c>
    </row>
    <row r="9" spans="2:5" ht="15">
      <c r="B9" s="78">
        <v>10000</v>
      </c>
      <c r="C9" s="78">
        <v>59999</v>
      </c>
      <c r="D9" s="79">
        <v>0.27</v>
      </c>
      <c r="E9" s="80" t="s">
        <v>142</v>
      </c>
    </row>
    <row r="10" spans="2:5" ht="15">
      <c r="B10" s="78">
        <v>60000</v>
      </c>
      <c r="C10" s="78">
        <v>249999</v>
      </c>
      <c r="D10" s="79">
        <v>0.276</v>
      </c>
      <c r="E10" s="80" t="s">
        <v>143</v>
      </c>
    </row>
    <row r="11" spans="2:5" ht="15">
      <c r="B11" s="78">
        <v>250000</v>
      </c>
      <c r="C11" s="78">
        <v>1499999</v>
      </c>
      <c r="D11" s="79">
        <v>0.288</v>
      </c>
      <c r="E11" s="80" t="s">
        <v>144</v>
      </c>
    </row>
    <row r="12" spans="2:5" ht="15">
      <c r="B12" s="78">
        <v>1500000</v>
      </c>
      <c r="C12" s="78">
        <v>50000000</v>
      </c>
      <c r="D12" s="79">
        <v>0.253</v>
      </c>
      <c r="E12" s="80" t="s">
        <v>145</v>
      </c>
    </row>
    <row r="13" spans="2:4" ht="15">
      <c r="B13" s="81" t="s">
        <v>146</v>
      </c>
      <c r="C13" s="82" t="s">
        <v>147</v>
      </c>
      <c r="D13" s="77"/>
    </row>
    <row r="14" spans="2:3" ht="15">
      <c r="B14" s="83">
        <v>2019</v>
      </c>
      <c r="C14" s="84">
        <v>725</v>
      </c>
    </row>
    <row r="15" spans="3:5" ht="15">
      <c r="C15" s="85" t="s">
        <v>136</v>
      </c>
      <c r="D15" s="86">
        <f>VLOOKUP(C14,B4:E12,3,TRUE)</f>
        <v>0.295</v>
      </c>
      <c r="E15" s="86" t="str">
        <f>VLOOKUP(C14,B4:E12,4,TRUE)</f>
        <v>a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H15"/>
  <sheetViews>
    <sheetView showGridLines="0" zoomScale="201" zoomScaleNormal="201" zoomScalePageLayoutView="0" workbookViewId="0" topLeftCell="A1">
      <selection activeCell="C14" sqref="C14"/>
    </sheetView>
  </sheetViews>
  <sheetFormatPr defaultColWidth="10.75390625" defaultRowHeight="15.75"/>
  <cols>
    <col min="1" max="1" width="1.75390625" style="1" customWidth="1"/>
    <col min="2" max="2" width="15.25390625" style="1" customWidth="1"/>
    <col min="3" max="3" width="15.75390625" style="1" customWidth="1"/>
    <col min="4" max="16384" width="10.75390625" style="1" customWidth="1"/>
  </cols>
  <sheetData>
    <row r="1" ht="9" customHeight="1"/>
    <row r="2" spans="2:8" ht="15">
      <c r="B2" s="95" t="s">
        <v>133</v>
      </c>
      <c r="C2" s="95"/>
      <c r="D2" s="96" t="s">
        <v>148</v>
      </c>
      <c r="E2" s="96"/>
      <c r="F2" s="96"/>
      <c r="G2" s="96"/>
      <c r="H2" s="96"/>
    </row>
    <row r="3" spans="2:8" ht="15">
      <c r="B3" s="76" t="s">
        <v>134</v>
      </c>
      <c r="C3" s="76" t="s">
        <v>135</v>
      </c>
      <c r="D3" s="77" t="s">
        <v>149</v>
      </c>
      <c r="E3" s="77" t="s">
        <v>150</v>
      </c>
      <c r="F3" s="77" t="s">
        <v>151</v>
      </c>
      <c r="G3" s="77" t="s">
        <v>152</v>
      </c>
      <c r="H3" s="77" t="s">
        <v>153</v>
      </c>
    </row>
    <row r="4" spans="2:8" ht="15">
      <c r="B4" s="78">
        <v>0</v>
      </c>
      <c r="C4" s="78">
        <v>999</v>
      </c>
      <c r="D4" s="79">
        <v>0.23</v>
      </c>
      <c r="E4" s="79">
        <v>0.29</v>
      </c>
      <c r="F4" s="79">
        <v>0.33</v>
      </c>
      <c r="G4" s="79">
        <v>0.34</v>
      </c>
      <c r="H4" s="79">
        <v>0.35</v>
      </c>
    </row>
    <row r="5" spans="2:8" ht="15">
      <c r="B5" s="78">
        <v>1000</v>
      </c>
      <c r="C5" s="78">
        <v>1999</v>
      </c>
      <c r="D5" s="79">
        <v>0.23</v>
      </c>
      <c r="E5" s="79">
        <v>0.29</v>
      </c>
      <c r="F5" s="79">
        <v>0.33</v>
      </c>
      <c r="G5" s="79">
        <v>0.34</v>
      </c>
      <c r="H5" s="79">
        <v>0.35</v>
      </c>
    </row>
    <row r="6" spans="2:8" ht="15">
      <c r="B6" s="78">
        <v>2000</v>
      </c>
      <c r="C6" s="78">
        <v>2999</v>
      </c>
      <c r="D6" s="79">
        <v>0.2</v>
      </c>
      <c r="E6" s="79">
        <v>0.25</v>
      </c>
      <c r="F6" s="79">
        <v>0.28</v>
      </c>
      <c r="G6" s="79">
        <v>0.29</v>
      </c>
      <c r="H6" s="79">
        <v>0.3</v>
      </c>
    </row>
    <row r="7" spans="2:8" ht="15">
      <c r="B7" s="78">
        <v>3000</v>
      </c>
      <c r="C7" s="78">
        <v>4999</v>
      </c>
      <c r="D7" s="79">
        <v>0.19</v>
      </c>
      <c r="E7" s="79">
        <v>0.24</v>
      </c>
      <c r="F7" s="79">
        <v>0.26</v>
      </c>
      <c r="G7" s="79">
        <v>0.27</v>
      </c>
      <c r="H7" s="79">
        <v>0.28</v>
      </c>
    </row>
    <row r="8" spans="2:8" ht="15">
      <c r="B8" s="78">
        <v>5000</v>
      </c>
      <c r="C8" s="78">
        <v>9999</v>
      </c>
      <c r="D8" s="79">
        <v>0.17</v>
      </c>
      <c r="E8" s="79">
        <v>0.21</v>
      </c>
      <c r="F8" s="79">
        <v>0.24</v>
      </c>
      <c r="G8" s="79">
        <v>0.25</v>
      </c>
      <c r="H8" s="79">
        <v>0.26</v>
      </c>
    </row>
    <row r="9" spans="2:8" ht="15">
      <c r="B9" s="78">
        <v>10000</v>
      </c>
      <c r="C9" s="78">
        <v>59999</v>
      </c>
      <c r="D9" s="79">
        <v>0.09</v>
      </c>
      <c r="E9" s="79">
        <v>0.16</v>
      </c>
      <c r="F9" s="79">
        <v>0.19</v>
      </c>
      <c r="G9" s="79">
        <v>0.21</v>
      </c>
      <c r="H9" s="79">
        <v>0.22</v>
      </c>
    </row>
    <row r="10" spans="2:8" ht="15">
      <c r="B10" s="78">
        <v>60000</v>
      </c>
      <c r="C10" s="78">
        <v>249999</v>
      </c>
      <c r="D10" s="79">
        <v>0.07</v>
      </c>
      <c r="E10" s="79">
        <v>0.12</v>
      </c>
      <c r="F10" s="79">
        <v>0.14</v>
      </c>
      <c r="G10" s="79">
        <v>0.15</v>
      </c>
      <c r="H10" s="79">
        <v>0.16</v>
      </c>
    </row>
    <row r="11" spans="2:8" ht="15">
      <c r="B11" s="78">
        <v>250000</v>
      </c>
      <c r="C11" s="78">
        <v>1499999</v>
      </c>
      <c r="D11" s="79">
        <v>0.03</v>
      </c>
      <c r="E11" s="79">
        <v>0.06</v>
      </c>
      <c r="F11" s="79">
        <v>0.08</v>
      </c>
      <c r="G11" s="79">
        <v>0.09</v>
      </c>
      <c r="H11" s="79">
        <v>0.1</v>
      </c>
    </row>
    <row r="12" spans="2:8" ht="15">
      <c r="B12" s="78">
        <v>1500000</v>
      </c>
      <c r="C12" s="78">
        <v>50000000</v>
      </c>
      <c r="D12" s="79">
        <v>0.015</v>
      </c>
      <c r="E12" s="79">
        <v>0.03</v>
      </c>
      <c r="F12" s="79">
        <v>0.04</v>
      </c>
      <c r="G12" s="79">
        <v>0.045</v>
      </c>
      <c r="H12" s="79">
        <v>0.05</v>
      </c>
    </row>
    <row r="13" spans="2:8" ht="15">
      <c r="B13" s="81" t="s">
        <v>146</v>
      </c>
      <c r="C13" s="82"/>
      <c r="D13" s="77"/>
      <c r="E13" s="77"/>
      <c r="F13" s="77"/>
      <c r="G13" s="77"/>
      <c r="H13" s="77"/>
    </row>
    <row r="14" spans="2:3" ht="15">
      <c r="B14" s="87">
        <f>'Dati e calcoli'!C6</f>
        <v>2020</v>
      </c>
      <c r="C14" s="88">
        <f>'Dati e calcoli'!D6</f>
        <v>708</v>
      </c>
    </row>
    <row r="15" spans="3:8" ht="15">
      <c r="C15" s="85" t="s">
        <v>148</v>
      </c>
      <c r="D15" s="86">
        <f>VLOOKUP(C14,B4:H12,3,TRUE)</f>
        <v>0.23</v>
      </c>
      <c r="E15" s="86">
        <f>VLOOKUP(C14,B4:H12,4,TRUE)</f>
        <v>0.29</v>
      </c>
      <c r="F15" s="86">
        <f>VLOOKUP(C14,B4:H12,5,TRUE)</f>
        <v>0.33</v>
      </c>
      <c r="G15" s="86">
        <f>VLOOKUP(C14,B4:H12,6,TRUE)</f>
        <v>0.34</v>
      </c>
      <c r="H15" s="86">
        <f>VLOOKUP(C14,B4:H12,7,TRUE)</f>
        <v>0.35</v>
      </c>
    </row>
  </sheetData>
  <sheetProtection selectLockedCells="1" selectUnlockedCells="1"/>
  <mergeCells count="2">
    <mergeCell ref="B2:C2"/>
    <mergeCell ref="D2:H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E15"/>
  <sheetViews>
    <sheetView showGridLines="0" zoomScale="232" zoomScaleNormal="232" zoomScalePageLayoutView="0" workbookViewId="0" topLeftCell="A1">
      <selection activeCell="D11" sqref="D11"/>
    </sheetView>
  </sheetViews>
  <sheetFormatPr defaultColWidth="10.75390625" defaultRowHeight="15.75"/>
  <cols>
    <col min="1" max="1" width="1.75390625" style="1" customWidth="1"/>
    <col min="2" max="2" width="15.25390625" style="1" customWidth="1"/>
    <col min="3" max="3" width="17.25390625" style="1" customWidth="1"/>
    <col min="4" max="4" width="19.25390625" style="1" customWidth="1"/>
    <col min="5" max="5" width="10.25390625" style="1" customWidth="1"/>
    <col min="6" max="16384" width="10.75390625" style="1" customWidth="1"/>
  </cols>
  <sheetData>
    <row r="1" ht="9" customHeight="1"/>
    <row r="2" spans="2:4" ht="15">
      <c r="B2" s="95" t="s">
        <v>133</v>
      </c>
      <c r="C2" s="95"/>
      <c r="D2" s="75"/>
    </row>
    <row r="3" spans="2:5" ht="15">
      <c r="B3" s="76" t="s">
        <v>134</v>
      </c>
      <c r="C3" s="76" t="s">
        <v>135</v>
      </c>
      <c r="D3" s="77" t="s">
        <v>136</v>
      </c>
      <c r="E3" s="77" t="s">
        <v>93</v>
      </c>
    </row>
    <row r="4" spans="2:5" ht="15">
      <c r="B4" s="78">
        <v>0</v>
      </c>
      <c r="C4" s="78">
        <v>999</v>
      </c>
      <c r="D4" s="79">
        <v>0.335</v>
      </c>
      <c r="E4" s="80" t="s">
        <v>137</v>
      </c>
    </row>
    <row r="5" spans="2:5" ht="15">
      <c r="B5" s="78">
        <v>1000</v>
      </c>
      <c r="C5" s="78">
        <v>1999</v>
      </c>
      <c r="D5" s="79">
        <v>0.326</v>
      </c>
      <c r="E5" s="80" t="s">
        <v>138</v>
      </c>
    </row>
    <row r="6" spans="2:5" ht="15">
      <c r="B6" s="78">
        <v>2000</v>
      </c>
      <c r="C6" s="78">
        <v>2999</v>
      </c>
      <c r="D6" s="79">
        <v>0.316</v>
      </c>
      <c r="E6" s="80" t="s">
        <v>139</v>
      </c>
    </row>
    <row r="7" spans="2:5" ht="15">
      <c r="B7" s="78">
        <v>3000</v>
      </c>
      <c r="C7" s="78">
        <v>4999</v>
      </c>
      <c r="D7" s="79">
        <v>0.312</v>
      </c>
      <c r="E7" s="80" t="s">
        <v>140</v>
      </c>
    </row>
    <row r="8" spans="2:5" ht="15">
      <c r="B8" s="78">
        <v>5000</v>
      </c>
      <c r="C8" s="78">
        <v>9999</v>
      </c>
      <c r="D8" s="79">
        <v>0.309</v>
      </c>
      <c r="E8" s="80" t="s">
        <v>141</v>
      </c>
    </row>
    <row r="9" spans="2:5" ht="15">
      <c r="B9" s="78">
        <v>10000</v>
      </c>
      <c r="C9" s="78">
        <v>59999</v>
      </c>
      <c r="D9" s="79">
        <v>0.31</v>
      </c>
      <c r="E9" s="80" t="s">
        <v>142</v>
      </c>
    </row>
    <row r="10" spans="2:5" ht="15">
      <c r="B10" s="78">
        <v>60000</v>
      </c>
      <c r="C10" s="78">
        <v>249999</v>
      </c>
      <c r="D10" s="79">
        <v>0.316</v>
      </c>
      <c r="E10" s="80" t="s">
        <v>143</v>
      </c>
    </row>
    <row r="11" spans="2:5" ht="15">
      <c r="B11" s="78">
        <v>250000</v>
      </c>
      <c r="C11" s="78">
        <v>1499999</v>
      </c>
      <c r="D11" s="79">
        <v>0.328</v>
      </c>
      <c r="E11" s="80" t="s">
        <v>144</v>
      </c>
    </row>
    <row r="12" spans="2:5" ht="15">
      <c r="B12" s="78">
        <v>1500000</v>
      </c>
      <c r="C12" s="78">
        <v>50000000</v>
      </c>
      <c r="D12" s="79">
        <v>0.293</v>
      </c>
      <c r="E12" s="80" t="s">
        <v>145</v>
      </c>
    </row>
    <row r="13" spans="2:4" ht="15">
      <c r="B13" s="81" t="s">
        <v>146</v>
      </c>
      <c r="C13" s="82"/>
      <c r="D13" s="77"/>
    </row>
    <row r="14" spans="2:3" ht="15">
      <c r="B14" s="87">
        <f>'Dati e calcoli'!C6</f>
        <v>2020</v>
      </c>
      <c r="C14" s="88">
        <f>'Dati e calcoli'!D6</f>
        <v>708</v>
      </c>
    </row>
    <row r="15" spans="3:5" ht="15">
      <c r="C15" s="85" t="s">
        <v>136</v>
      </c>
      <c r="D15" s="86">
        <f>VLOOKUP(C14,B4:D12,3,TRUE)</f>
        <v>0.335</v>
      </c>
      <c r="E15" s="86" t="str">
        <f>VLOOKUP(C14,B4:E12,4,TRUE)</f>
        <v>a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m.marras</cp:lastModifiedBy>
  <dcterms:modified xsi:type="dcterms:W3CDTF">2021-12-17T08:59:35Z</dcterms:modified>
  <cp:category/>
  <cp:version/>
  <cp:contentType/>
  <cp:contentStatus/>
</cp:coreProperties>
</file>