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_rels/.rels" ContentType="application/vnd.openxmlformats-package.relationships+xml"/>
  <Override PartName="/xl/workbook.xml" ContentType="application/vnd.openxmlformats-officedocument.spreadsheetml.sheet.main+xml"/>
  <Override PartName="/xl/worksheets/sheet44.xml" ContentType="application/vnd.openxmlformats-officedocument.spreadsheetml.worksheet+xml"/>
  <Override PartName="/xl/worksheets/sheet1.xml" ContentType="application/vnd.openxmlformats-officedocument.spreadsheetml.worksheet+xml"/>
  <Override PartName="/xl/worksheets/sheet9.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3.xml" ContentType="application/vnd.openxmlformats-officedocument.spreadsheetml.worksheet+xml"/>
  <Override PartName="/xl/worksheets/sheet4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2.xml.rels" ContentType="application/vnd.openxmlformats-package.relationships+xml"/>
  <Override PartName="/xl/worksheets/_rels/sheet9.xml.rels" ContentType="application/vnd.openxmlformats-package.relationships+xml"/>
  <Override PartName="/xl/worksheets/_rels/sheet1.xml.rels" ContentType="application/vnd.openxmlformats-package.relationships+xml"/>
  <Override PartName="/xl/worksheets/_rels/sheet45.xml.rels" ContentType="application/vnd.openxmlformats-package.relationships+xml"/>
  <Override PartName="/xl/worksheets/_rels/sheet6.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7.xml.rels" ContentType="application/vnd.openxmlformats-package.relationships+xml"/>
  <Override PartName="/xl/worksheets/_rels/sheet20.xml.rels" ContentType="application/vnd.openxmlformats-package.relationships+xml"/>
  <Override PartName="/xl/worksheets/_rels/sheet8.xml.rels" ContentType="application/vnd.openxmlformats-package.relationships+xml"/>
  <Override PartName="/xl/worksheets/_rels/sheet21.xml.rels" ContentType="application/vnd.openxmlformats-package.relationships+xml"/>
  <Override PartName="/xl/worksheets/_rels/sheet10.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6.xml.rels" ContentType="application/vnd.openxmlformats-package.relationships+xml"/>
  <Override PartName="/xl/worksheets/_rels/sheet17.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_rels/sheet23.xml.rels" ContentType="application/vnd.openxmlformats-package.relationships+xml"/>
  <Override PartName="/xl/worksheets/_rels/sheet24.xml.rels" ContentType="application/vnd.openxmlformats-package.relationships+xml"/>
  <Override PartName="/xl/worksheets/_rels/sheet28.xml.rels" ContentType="application/vnd.openxmlformats-package.relationships+xml"/>
  <Override PartName="/xl/worksheets/_rels/sheet30.xml.rels" ContentType="application/vnd.openxmlformats-package.relationships+xml"/>
  <Override PartName="/xl/worksheets/_rels/sheet32.xml.rels" ContentType="application/vnd.openxmlformats-package.relationships+xml"/>
  <Override PartName="/xl/worksheets/_rels/sheet33.xml.rels" ContentType="application/vnd.openxmlformats-package.relationships+xml"/>
  <Override PartName="/xl/worksheets/_rels/sheet36.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drawings/drawing1.xml" ContentType="application/vnd.openxmlformats-officedocument.drawing+xml"/>
  <Override PartName="/xl/drawings/drawing9.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_rels/drawing1.xml.rels" ContentType="application/vnd.openxmlformats-package.relationship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Override PartName="/xl/sharedStrings.xml" ContentType="application/vnd.openxmlformats-officedocument.spreadsheetml.sharedStrings+xml"/>
  <Override PartName="/xl/worksheets/sheet2.xml" ContentType="application/vnd.openxmlformats-officedocument.spreadsheetml.worksheet+xml"/>
  <Override PartName="/xl/styles.xml" ContentType="application/vnd.openxmlformats-officedocument.spreadsheetml.styl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SI_1" sheetId="1" state="visible" r:id="rId2"/>
    <sheet name="SI_1A(COMUNI-PROVINCE-CITTA_ME)" sheetId="2" state="visible" r:id="rId3"/>
    <sheet name="SI_1A(UNIONE_COMUNI)" sheetId="3" state="visible" r:id="rId4"/>
    <sheet name="SI_1A(COMUNITA_MONTANE)" sheetId="4" state="visible" r:id="rId5"/>
    <sheet name="SI_1A_CONV" sheetId="5" state="visible" r:id="rId6"/>
    <sheet name="t1" sheetId="6" state="visible" r:id="rId7"/>
    <sheet name="1E" sheetId="7" state="visible" r:id="rId8"/>
    <sheet name="t2" sheetId="8" state="visible" r:id="rId9"/>
    <sheet name="t2A" sheetId="9" state="visible" r:id="rId10"/>
    <sheet name="t3" sheetId="10" state="visible" r:id="rId11"/>
    <sheet name="t4" sheetId="11" state="visible" r:id="rId12"/>
    <sheet name="t5" sheetId="12" state="visible" r:id="rId13"/>
    <sheet name="t6" sheetId="13" state="visible" r:id="rId14"/>
    <sheet name="t7" sheetId="14" state="visible" r:id="rId15"/>
    <sheet name="t8" sheetId="15" state="visible" r:id="rId16"/>
    <sheet name="t9" sheetId="16" state="visible" r:id="rId17"/>
    <sheet name="t10" sheetId="17" state="visible" r:id="rId18"/>
    <sheet name="t11" sheetId="18" state="visible" r:id="rId19"/>
    <sheet name="t12" sheetId="19" state="visible" r:id="rId20"/>
    <sheet name="t13" sheetId="20" state="visible" r:id="rId21"/>
    <sheet name="t14" sheetId="21" state="visible" r:id="rId22"/>
    <sheet name="t15(1)" sheetId="22" state="visible" r:id="rId23"/>
    <sheet name="t15(2)" sheetId="23" state="visible" r:id="rId24"/>
    <sheet name="t15(3)" sheetId="24" state="visible" r:id="rId25"/>
    <sheet name="SICI(1)" sheetId="25" state="visible" r:id="rId26"/>
    <sheet name="SICI(2)" sheetId="26" state="visible" r:id="rId27"/>
    <sheet name="SICI(3)" sheetId="27" state="visible" r:id="rId28"/>
    <sheet name="Tabella Riconciliazione" sheetId="28" state="visible" r:id="rId29"/>
    <sheet name="Valori Medi" sheetId="29" state="visible" r:id="rId30"/>
    <sheet name="Squadratura 1" sheetId="30" state="visible" r:id="rId31"/>
    <sheet name="Squadratura 2" sheetId="31" state="visible" r:id="rId32"/>
    <sheet name="Squadratura 3" sheetId="32" state="visible" r:id="rId33"/>
    <sheet name="Squadratura 4" sheetId="33" state="visible" r:id="rId34"/>
    <sheet name="Squadratura 6" sheetId="34" state="visible" r:id="rId35"/>
    <sheet name="Squadratura 7" sheetId="35" state="visible" r:id="rId36"/>
    <sheet name="Incongruenze 1 e 11" sheetId="36" state="visible" r:id="rId37"/>
    <sheet name="Incongruenza 2" sheetId="37" state="visible" r:id="rId38"/>
    <sheet name="Incongruenza 3" sheetId="38" state="visible" r:id="rId39"/>
    <sheet name="Incongruenza 4 e controlli t14" sheetId="39" state="visible" r:id="rId40"/>
    <sheet name="Incongruenza 5" sheetId="40" state="visible" r:id="rId41"/>
    <sheet name="Incongruenza 6" sheetId="41" state="visible" r:id="rId42"/>
    <sheet name="Incongruenza 7" sheetId="42" state="visible" r:id="rId43"/>
    <sheet name="Incongruenza 8" sheetId="43" state="visible" r:id="rId44"/>
    <sheet name="Incongruenza 10" sheetId="44" state="visible" r:id="rId45"/>
    <sheet name="Incongruenze 12 e 13" sheetId="45" state="visible" r:id="rId46"/>
    <sheet name="Incongruenza 14" sheetId="46" state="visible" r:id="rId47"/>
    <sheet name="Incongruenza 15" sheetId="47" state="visible" r:id="rId48"/>
  </sheets>
  <definedNames>
    <definedName function="false" hidden="false" localSheetId="46" name="_xlnm.Print_Area" vbProcedure="false">'Incongruenza 15'!$A$1:$F$44</definedName>
    <definedName function="false" hidden="false" localSheetId="46" name="_xlnm.Print_Titles" vbProcedure="false">'Incongruenza 15'!$4:$4</definedName>
    <definedName function="false" hidden="false" localSheetId="37" name="_xlnm.Print_Area" vbProcedure="false">'Incongruenza 3'!$A$1:$F$27</definedName>
    <definedName function="false" hidden="false" localSheetId="37" name="_xlnm.Print_Titles" vbProcedure="false">'Incongruenza 3'!$4:$4</definedName>
    <definedName function="false" hidden="false" localSheetId="35" name="_xlnm.Print_Area" vbProcedure="false">'Incongruenze 1 e 11'!$A$1:$E$21</definedName>
    <definedName function="false" hidden="false" localSheetId="44" name="_xlnm.Print_Area" vbProcedure="false">'Incongruenze 12 e 13'!$A$1:$D$7</definedName>
    <definedName function="false" hidden="false" localSheetId="44" name="_xlnm.Print_Titles" vbProcedure="false">'Incongruenze 12 e 13'!$4:$4</definedName>
    <definedName function="false" hidden="false" localSheetId="0" name="_xlnm.Print_Area" vbProcedure="false">SI_1!$A$1:$H$221</definedName>
    <definedName function="false" hidden="false" localSheetId="4" name="_xlnm.Print_Area" vbProcedure="false">SI_1A_CONV!$A$1:$H$162</definedName>
    <definedName function="false" hidden="false" localSheetId="1" name="_xlnm.Print_Area" vbProcedure="false">'SI_1A(COMUNI-PROVINCE-CITTA_ME)'!$A$1:$H$250</definedName>
    <definedName function="false" hidden="false" localSheetId="3" name="_xlnm.Print_Area" vbProcedure="false">'SI_1A(COMUNITA_MONTANE)'!$A$1:$H$251</definedName>
    <definedName function="false" hidden="false" localSheetId="2" name="_xlnm.Print_Area" vbProcedure="false">'SI_1A(UNIONE_COMUNI)'!$A$1:$H$251</definedName>
    <definedName function="false" hidden="false" localSheetId="24" name="_xlnm.Print_Area" vbProcedure="false">'SICI(1)'!$A$2:$F$24</definedName>
    <definedName function="false" hidden="false" localSheetId="24" name="_xlnm.Print_Titles" vbProcedure="false">'SICI(1)'!$7:$10</definedName>
    <definedName function="false" hidden="false" localSheetId="25" name="_xlnm.Print_Area" vbProcedure="false">'SICI(2)'!$A$1:$F$94</definedName>
    <definedName function="false" hidden="false" localSheetId="25" name="_xlnm.Print_Titles" vbProcedure="false">'SICI(2)'!$7:$10</definedName>
    <definedName function="false" hidden="false" localSheetId="26" name="_xlnm.Print_Area" vbProcedure="false">'SICI(3)'!$A$1:$F$139</definedName>
    <definedName function="false" hidden="false" localSheetId="26" name="_xlnm.Print_Titles" vbProcedure="false">'SICI(3)'!$7:$10</definedName>
    <definedName function="false" hidden="false" localSheetId="29" name="_xlnm.Print_Area" vbProcedure="false">'Squadratura 1'!$A$1:$J$23</definedName>
    <definedName function="false" hidden="false" localSheetId="30" name="_xlnm.Print_Area" vbProcedure="false">'Squadratura 2'!$A$1:$L$24</definedName>
    <definedName function="false" hidden="false" localSheetId="31" name="_xlnm.Print_Area" vbProcedure="false">'Squadratura 3'!$A$1:$Z$25</definedName>
    <definedName function="false" hidden="false" localSheetId="32" name="_xlnm.Print_Area" vbProcedure="false">'Squadratura 4'!$A$1:$I$23</definedName>
    <definedName function="false" hidden="false" localSheetId="33" name="_xlnm.Print_Area" vbProcedure="false">'Squadratura 6'!$A$1:$F$14</definedName>
    <definedName function="false" hidden="false" localSheetId="34" name="_xlnm.Print_Area" vbProcedure="false">'Squadratura 7'!$A$1:$D$24</definedName>
    <definedName function="false" hidden="false" localSheetId="5" name="_xlnm.Print_Area" vbProcedure="false">t1!$A$1:$AJ$27</definedName>
    <definedName function="false" hidden="false" localSheetId="5" name="_xlnm.Print_Titles" vbProcedure="false">t1!$1:$5</definedName>
    <definedName function="false" hidden="false" localSheetId="16" name="_xlnm.Print_Area" vbProcedure="false">t10!$A$1:$AV$25</definedName>
    <definedName function="false" hidden="false" localSheetId="16" name="_xlnm.Print_Titles" vbProcedure="false">t10!$A:$B,t10!$1:$2</definedName>
    <definedName function="false" hidden="false" localSheetId="17" name="_xlnm.Print_Area" vbProcedure="false">t11!$A$1:$AV$27</definedName>
    <definedName function="false" hidden="false" localSheetId="18" name="_xlnm.Print_Area" vbProcedure="false">t12!$A$1:$AI$25</definedName>
    <definedName function="false" hidden="false" localSheetId="18" name="_xlnm.Print_Titles" vbProcedure="false">t12!$1:$5</definedName>
    <definedName function="false" hidden="false" localSheetId="19" name="_xlnm.Print_Area" vbProcedure="false">t13!$A$1:$AW$25</definedName>
    <definedName function="false" hidden="false" localSheetId="19" name="_xlnm.Print_Titles" vbProcedure="false">t13!$1:$5</definedName>
    <definedName function="false" hidden="false" localSheetId="20" name="_xlnm.Print_Area" vbProcedure="false">t14!$A$1:$H$38</definedName>
    <definedName function="false" hidden="false" localSheetId="21" name="_xlnm.Print_Area" vbProcedure="false">'t15(1)'!$A$1:$G$17</definedName>
    <definedName function="false" hidden="false" localSheetId="22" name="_xlnm.Print_Area" vbProcedure="false">'t15(2)'!$A$1:$G$51</definedName>
    <definedName function="false" hidden="false" localSheetId="23" name="_xlnm.Print_Area" vbProcedure="false">'t15(3)'!$A$1:$G$105</definedName>
    <definedName function="false" hidden="false" localSheetId="23" name="_xlnm.Print_Titles" vbProcedure="false">'t15(3)'!$5:$6</definedName>
    <definedName function="false" hidden="false" localSheetId="7" name="_xlnm.Print_Titles" vbProcedure="false">t2!$1:$5</definedName>
    <definedName function="false" hidden="false" localSheetId="8" name="_xlnm.Print_Area" vbProcedure="false">t2A!$A$1:$S$19</definedName>
    <definedName function="false" hidden="false" localSheetId="9" name="_xlnm.Print_Area" vbProcedure="false">t3!$A$1:$P$28</definedName>
    <definedName function="false" hidden="false" localSheetId="10" name="_xlnm.Print_Area" vbProcedure="false">t4!$A$1:$T$34</definedName>
    <definedName function="false" hidden="false" localSheetId="10" name="_xlnm.Print_Titles" vbProcedure="false">t4!$A:$B,t4!$1:$14</definedName>
    <definedName function="false" hidden="false" localSheetId="11" name="_xlnm.Print_Area" vbProcedure="false">t5!$A$1:$V$27</definedName>
    <definedName function="false" hidden="false" localSheetId="13" name="_xlnm.Print_Area" vbProcedure="false">t7!$A$1:$X$25</definedName>
    <definedName function="false" hidden="false" localSheetId="14" name="_xlnm.Print_Area" vbProcedure="false">t8!$A$1:$AB$26</definedName>
    <definedName function="false" hidden="false" localSheetId="15" name="_xlnm.Print_Area" vbProcedure="false">t9!$A$1:$P$25</definedName>
    <definedName function="false" hidden="false" localSheetId="28" name="_xlnm.Print_Area" vbProcedure="false">'Valori Medi'!$A$1:$T$25</definedName>
    <definedName function="false" hidden="false" localSheetId="28" name="_xlnm.Print_Titles" vbProcedure="false">'Valori Medi'!$A:$E,'Valori Medi'!$4:$5</definedName>
    <definedName function="false" hidden="false" name="CODI_ISTITUZIONE" vbProcedure="false">#REF!</definedName>
    <definedName function="false" hidden="false" name="CODI_ISTITUZIONE2" vbProcedure="false">#REF!</definedName>
    <definedName function="false" hidden="false" name="DESC_ISTITUZIONE" vbProcedure="false">#REF!</definedName>
    <definedName function="false" hidden="false" name="DESC_ISTITUZIONE2" vbProcedure="false">#REF!</definedName>
    <definedName function="false" hidden="false" localSheetId="1" name="CODI_ISTITUZIONE" vbProcedure="false">#REF!</definedName>
    <definedName function="false" hidden="false" localSheetId="1" name="CODI_ISTITUZIONE2" vbProcedure="false">#REF!</definedName>
    <definedName function="false" hidden="false" localSheetId="1" name="DESC_ISTITUZIONE" vbProcedure="false">#REF!</definedName>
    <definedName function="false" hidden="false" localSheetId="1" name="DESC_ISTITUZIONE2" vbProcedure="false">#REF!</definedName>
    <definedName function="false" hidden="false" localSheetId="1" name="_Hlk124504388" vbProcedure="false">'SI_1A(COMUNI-PROVINCE-CITTA_ME)'!$C$176</definedName>
    <definedName function="false" hidden="false" localSheetId="4" name="CODI_ISTITUZIONE2" vbProcedure="false">#REF!</definedName>
    <definedName function="false" hidden="false" localSheetId="4" name="DESC_ISTITUZIONE2" vbProcedure="false">#REF!</definedName>
    <definedName function="false" hidden="false" localSheetId="14" name="_xlnm._FilterDatabase" vbProcedure="false">t8!$A$3:$AB$23</definedName>
    <definedName function="false" hidden="false" localSheetId="21" name="CODI_ISTITUZIONE2" vbProcedure="false">#REF!</definedName>
    <definedName function="false" hidden="false" localSheetId="21" name="DESC_ISTITUZIONE2" vbProcedure="false">#REF!</definedName>
    <definedName function="false" hidden="false" localSheetId="24" name="CODI_ISTITUZIONE" vbProcedure="false">#REF!</definedName>
    <definedName function="false" hidden="false" localSheetId="24" name="CODI_ISTITUZIONE2" vbProcedure="false">#REF!</definedName>
    <definedName function="false" hidden="false" localSheetId="24" name="DESC_ISTITUZIONE" vbProcedure="false">#REF!</definedName>
    <definedName function="false" hidden="false" localSheetId="24" name="DESC_ISTITUZIONE2" vbProcedure="false">#REF!</definedName>
    <definedName function="false" hidden="false" localSheetId="25" name="CODI_ISTITUZIONE" vbProcedure="false">#REF!</definedName>
    <definedName function="false" hidden="false" localSheetId="25" name="CODI_ISTITUZIONE2" vbProcedure="false">#REF!</definedName>
    <definedName function="false" hidden="false" localSheetId="25" name="DESC_ISTITUZIONE" vbProcedure="false">#REF!</definedName>
    <definedName function="false" hidden="false" localSheetId="25" name="DESC_ISTITUZIONE2" vbProcedure="false">#REF!</definedName>
    <definedName function="false" hidden="false" localSheetId="26" name="CODI_ISTITUZIONE2" vbProcedure="false">#REF!</definedName>
    <definedName function="false" hidden="false" localSheetId="26" name="DESC_ISTITUZIONE2" vbProcedure="false">#REF!</definedName>
    <definedName function="false" hidden="false" localSheetId="29" name="_xlnm.Print_Titles" vbProcedure="false">'squadratura 1'!#ref!</definedName>
    <definedName function="false" hidden="false" localSheetId="30" name="_xlnm.Print_Titles" vbProcedure="false">'squadratura 2'!#ref!</definedName>
    <definedName function="false" hidden="false" localSheetId="31" name="_xlnm.Print_Titles" vbProcedure="false">'squadratura 3'!#ref!</definedName>
    <definedName function="false" hidden="false" localSheetId="32" name="_xlnm.Print_Titles" vbProcedure="false">'squadratura 4'!#ref!</definedName>
    <definedName function="false" hidden="false" localSheetId="33" name="CODI_ISTITUZIONE2" vbProcedure="false">#REF!</definedName>
    <definedName function="false" hidden="false" localSheetId="33" name="DESC_ISTITUZIONE2" vbProcedure="false">#REF!</definedName>
    <definedName function="false" hidden="false" localSheetId="34" name="CODI_ISTITUZIONE2" vbProcedure="false">#REF!</definedName>
    <definedName function="false" hidden="false" localSheetId="34" name="DESC_ISTITUZIONE2" vbProcedure="false">#REF!</definedName>
    <definedName function="false" hidden="false" localSheetId="34" name="_xlnm.Print_Titles" vbProcedure="false">'squadratura 7'!#ref!</definedName>
    <definedName function="false" hidden="false" localSheetId="35" name="_xlnm.Print_Titles" vbProcedure="false">'incongruenze 1 e 11'!#ref!</definedName>
    <definedName function="false" hidden="false" localSheetId="37" name="CODI_ISTITUZIONE2" vbProcedure="false">#REF!</definedName>
    <definedName function="false" hidden="false" localSheetId="37" name="DESC_ISTITUZIONE2" vbProcedure="false">#REF!</definedName>
    <definedName function="false" hidden="false" localSheetId="42" name="CODI_ISTITUZIONE2" vbProcedure="false">#REF!</definedName>
    <definedName function="false" hidden="false" localSheetId="42" name="DESC_ISTITUZIONE2" vbProcedure="false">#REF!</definedName>
    <definedName function="false" hidden="false" localSheetId="44" name="CODI_ISTITUZIONE2" vbProcedure="false">#REF!</definedName>
    <definedName function="false" hidden="false" localSheetId="44" name="DESC_ISTITUZIONE2" vbProcedure="false">#REF!</definedName>
    <definedName function="false" hidden="false" localSheetId="45" name="CODI_ISTITUZIONE2" vbProcedure="false">#REF!</definedName>
    <definedName function="false" hidden="false" localSheetId="45" name="DESC_ISTITUZIONE2" vbProcedure="false">#REF!</definedName>
    <definedName function="false" hidden="false" localSheetId="46" name="CODI_ISTITUZIONE2" vbProcedure="false">#REF!</definedName>
    <definedName function="false" hidden="false" localSheetId="46" name="DESC_ISTITUZIONE2"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<sst xmlns="http://schemas.openxmlformats.org/spreadsheetml/2006/main" count="3030" uniqueCount="1420">
  <si>
    <t xml:space="preserve">1.0</t>
  </si>
  <si>
    <t xml:space="preserve">RALN</t>
  </si>
  <si>
    <t xml:space="preserve">INFORMAZIONI ISTITUZIONE</t>
  </si>
  <si>
    <t xml:space="preserve">PARTITA IVA DELL'ENTE</t>
  </si>
  <si>
    <t xml:space="preserve">*</t>
  </si>
  <si>
    <t xml:space="preserve">CODICE FISCALE DELL'ENTE </t>
  </si>
  <si>
    <t xml:space="preserve">TELEFONO</t>
  </si>
  <si>
    <t xml:space="preserve">079679999</t>
  </si>
  <si>
    <t xml:space="preserve">FAX </t>
  </si>
  <si>
    <t xml:space="preserve">E-MAIL</t>
  </si>
  <si>
    <t xml:space="preserve">personale@comuneditempiopausania.it</t>
  </si>
  <si>
    <t xml:space="preserve">INDIRIZZO</t>
  </si>
  <si>
    <t xml:space="preserve">VIA </t>
  </si>
  <si>
    <t xml:space="preserve">N° Civico</t>
  </si>
  <si>
    <t xml:space="preserve">C.A.P.</t>
  </si>
  <si>
    <t xml:space="preserve">CITTA'                                                     PROV.</t>
  </si>
  <si>
    <t xml:space="preserve">INDIRIZZO PAGINA WEB DELL'ENTE</t>
  </si>
  <si>
    <t xml:space="preserve">www.comune.tempiopausania.ot.it</t>
  </si>
  <si>
    <t xml:space="preserve">COMPONENTI COLLEGIO DEI REVISORI (O ORGANO EQUIVALENTE)</t>
  </si>
  <si>
    <t xml:space="preserve">PRESIDENTE:</t>
  </si>
  <si>
    <t xml:space="preserve">COGNOME</t>
  </si>
  <si>
    <t xml:space="preserve">NOME</t>
  </si>
  <si>
    <t xml:space="preserve">E-Mail</t>
  </si>
  <si>
    <t xml:space="preserve">COMPONENTI:</t>
  </si>
  <si>
    <t xml:space="preserve">MASU</t>
  </si>
  <si>
    <t xml:space="preserve">MAGDA</t>
  </si>
  <si>
    <t xml:space="preserve">magda.masu@gmail.it</t>
  </si>
  <si>
    <t xml:space="preserve">I modelli debbono essere sottoscritti dai revisori dei conti</t>
  </si>
  <si>
    <t xml:space="preserve">RESPONSABILE DEL PROCEDIMENTO AMMINISTRATIVO DI CUI ALLA LEGGE 7/8/90, N. 241 CAPO II°</t>
  </si>
  <si>
    <r>
      <rPr>
        <sz val="8"/>
        <rFont val="Arial"/>
        <family val="2"/>
        <charset val="1"/>
      </rPr>
      <t xml:space="preserve">COGNOME </t>
    </r>
    <r>
      <rPr>
        <b val="true"/>
        <sz val="12"/>
        <rFont val="Arial"/>
        <family val="2"/>
        <charset val="1"/>
      </rPr>
      <t xml:space="preserve">*</t>
    </r>
  </si>
  <si>
    <r>
      <rPr>
        <sz val="8"/>
        <rFont val="Arial"/>
        <family val="2"/>
        <charset val="1"/>
      </rPr>
      <t xml:space="preserve">NOME </t>
    </r>
    <r>
      <rPr>
        <b val="true"/>
        <sz val="12"/>
        <rFont val="Arial"/>
        <family val="2"/>
        <charset val="1"/>
      </rPr>
      <t xml:space="preserve">*</t>
    </r>
  </si>
  <si>
    <r>
      <rPr>
        <sz val="8"/>
        <rFont val="Arial"/>
        <family val="2"/>
        <charset val="1"/>
      </rPr>
      <t xml:space="preserve">E-Mail </t>
    </r>
    <r>
      <rPr>
        <b val="true"/>
        <sz val="12"/>
        <rFont val="Arial"/>
        <family val="2"/>
        <charset val="1"/>
      </rPr>
      <t xml:space="preserve">*</t>
    </r>
  </si>
  <si>
    <r>
      <rPr>
        <sz val="8"/>
        <rFont val="Arial"/>
        <family val="2"/>
        <charset val="1"/>
      </rPr>
      <t xml:space="preserve">TELEFONO </t>
    </r>
    <r>
      <rPr>
        <b val="true"/>
        <sz val="12"/>
        <rFont val="Arial"/>
        <family val="2"/>
        <charset val="1"/>
      </rPr>
      <t xml:space="preserve">*</t>
    </r>
  </si>
  <si>
    <t xml:space="preserve">DE LUCA</t>
  </si>
  <si>
    <t xml:space="preserve">FRANCESCO</t>
  </si>
  <si>
    <t xml:space="preserve">dir.finanziario@comuneditempiopausania.it</t>
  </si>
  <si>
    <t xml:space="preserve">079679960</t>
  </si>
  <si>
    <t xml:space="preserve">REFERENTE DA CONTATTARE</t>
  </si>
  <si>
    <t xml:space="preserve">SERRA</t>
  </si>
  <si>
    <t xml:space="preserve">PATRIZIA</t>
  </si>
  <si>
    <t xml:space="preserve">079679923</t>
  </si>
  <si>
    <t xml:space="preserve">DOMANDE PRESENTI IN CIRCOLARE</t>
  </si>
  <si>
    <t xml:space="preserve">Non compilare</t>
  </si>
  <si>
    <t xml:space="preserve">*3</t>
  </si>
  <si>
    <t xml:space="preserve">*4</t>
  </si>
  <si>
    <t xml:space="preserve">numero unità</t>
  </si>
  <si>
    <t xml:space="preserve">Indicare il numero di unita di personale utilizzato a qualsiasi titolo (comando o altro) nelle attivita esternalizzate con esclusione delle unita effettivamente cessate a seguito di esternalizzazioni.</t>
  </si>
  <si>
    <t xml:space="preserve">numero contratti</t>
  </si>
  <si>
    <t xml:space="preserve">Indicare il numero dei contratti di collaborazione professionale.</t>
  </si>
  <si>
    <t xml:space="preserve">Indicare il numero degli incarichi di studio, ricerca e consulenza.</t>
  </si>
  <si>
    <t xml:space="preserve"> </t>
  </si>
  <si>
    <t xml:space="preserve">Indicare il numero di contratti per prestazioni professionali consistenti nella resa di servizi o adempimenti obbligatori per legge.</t>
  </si>
  <si>
    <t xml:space="preserve">valore</t>
  </si>
  <si>
    <t xml:space="preserve">Indicare il totale delle somme trattenute ai dipendenti nell'anno di rilevazione per le assenze per malattia in applicazione dell'art. 71 del D.L. n. 112 del 25/06/2008 convertito in L. 133/2008.</t>
  </si>
  <si>
    <t xml:space="preserve">Quanti sono i dipendenti al 31.12 in aspettativa per dottorato di ricerca con retribuzione a carico dell'amministrazione ai sensi dell’articolo 2 della legge 476/1984 e s.m.?</t>
  </si>
  <si>
    <t xml:space="preserve">Quante persone sono state impiegate nell'anno (a tempo determinato, collaborazioni professionali o con incarichi) il cui costo e totalmente sostenuto con finanziamenti esterni dell'unione europea o di privati?</t>
  </si>
  <si>
    <t xml:space="preserve">Indicare il numero delle unita rilevate in tabella 1 tra i "presenti al 31.12" che risultavano titolari di permessi per legge n. 104/92.</t>
  </si>
  <si>
    <t xml:space="preserve">Indicare il numero delle unita rilevate in tabella 1 tra i "presenti al 31.12" che risultavano titolari di permessi ai sensi dell'art. 42, c.5 D.lgs.151/2001.</t>
  </si>
  <si>
    <t xml:space="preserve">Unità di personale con qualifica dirigenziale assegnate agli uffici di diretta collaborazione con gli organi di indirizzo politico</t>
  </si>
  <si>
    <t xml:space="preserve">Unità di personale non dirigente assegnate agli uffici di diretta collaborazione con gli organi di indirizzo politico </t>
  </si>
  <si>
    <t xml:space="preserve">Unità di pers. est. all'istituzione, in posizione di comando, distacco, fuori ruolo, esperti, consulenti o collaborazioni professionali assegnate agli uffici di diretta collaborazione con gli organi di indirizzo politico  </t>
  </si>
  <si>
    <t xml:space="preserve">Spesa complessivamente sostenuta per il personale con qualifica dirigenziale assegnato agli uffici di diretta collaborazione con gli organi di indirizzo politico</t>
  </si>
  <si>
    <t xml:space="preserve">Spesa complessivamente sostenuta per il personale non dirigenziale assegnato agli uffici di diretta collaborazione con gli organi di indirizzo politico</t>
  </si>
  <si>
    <t xml:space="preserve">Spesa sostenuta per il personale esterno all'amministrazione, in posizione di comando, distacco, fuori ruolo, esperti, consulenti e collaborazioni professionali assegnati agli uffici di diretta collaborazione con gli organi di indirizzo politico</t>
  </si>
  <si>
    <t xml:space="preserve">Importo del limite di cui all'art. 1, comma 557-quater o art.1, comma 562 della legge n. 296/2006 o di analoghe disposizioni delle regioni e province autonome</t>
  </si>
  <si>
    <t xml:space="preserve">Quante persone sono state assunte nell’anno a tempo determinato con le risorse del PNRR?</t>
  </si>
  <si>
    <t xml:space="preserve">Quante persone sono state assunte nell’anno con altre forme flessibili di lavoro (ex interinali, LSU, formazione lavoro) con le risorse del PNRR?</t>
  </si>
  <si>
    <t xml:space="preserve">Con quante persone sono stati sottoscritti contratti di collaborazioni professionali e incarichi nell’anno con le risorse del PNRR?</t>
  </si>
  <si>
    <t xml:space="preserve">NOTE E CHIARIMENTI ALLA RILEVAZIONE
(max 1500 caratteri)</t>
  </si>
  <si>
    <t xml:space="preserve">TABELLE COMPILATE
(attenzione: la seguente sezione verrà compilata in automatico; all'atto dell'inserimento dei dati nel kit verrà annerita la relativa casella)</t>
  </si>
  <si>
    <t xml:space="preserve">ANOMALIE RISCONTRATE
(attenzione: la seguente sezione verrà compilata in automatico; all'atto dell'inserimento dei dati nel kit verranno evidenziate eventuali anomalie)</t>
  </si>
  <si>
    <r>
      <rPr>
        <b val="true"/>
        <sz val="11"/>
        <rFont val="Arial"/>
        <family val="2"/>
        <charset val="1"/>
      </rPr>
      <t xml:space="preserve">*(asterisco): si intende campo obbligatorio
</t>
    </r>
    <r>
      <rPr>
        <sz val="9"/>
        <rFont val="Arial"/>
        <family val="2"/>
        <charset val="1"/>
      </rPr>
      <t xml:space="preserve">(1)</t>
    </r>
    <r>
      <rPr>
        <sz val="8"/>
        <rFont val="Arial"/>
        <family val="2"/>
        <charset val="1"/>
      </rPr>
      <t xml:space="preserve">  </t>
    </r>
    <r>
      <rPr>
        <i val="true"/>
        <sz val="11"/>
        <rFont val="Arial"/>
        <family val="2"/>
        <charset val="1"/>
      </rPr>
      <t xml:space="preserve">La SQ7 va considerata solo dagli Enti tenuti alla compilazione della SI_1A (Comuni, Province, Unioni di Comuni, Comunità Montane)</t>
    </r>
  </si>
  <si>
    <t xml:space="preserve">SI_1A</t>
  </si>
  <si>
    <t xml:space="preserve">SQ 1</t>
  </si>
  <si>
    <t xml:space="preserve">SI_1A_CONV</t>
  </si>
  <si>
    <t xml:space="preserve">SQ 2</t>
  </si>
  <si>
    <t xml:space="preserve">T1</t>
  </si>
  <si>
    <t xml:space="preserve">SQ 3</t>
  </si>
  <si>
    <t xml:space="preserve">1E</t>
  </si>
  <si>
    <t xml:space="preserve">SQ 4</t>
  </si>
  <si>
    <t xml:space="preserve">T2</t>
  </si>
  <si>
    <t xml:space="preserve">SQ 5</t>
  </si>
  <si>
    <t xml:space="preserve">T2A</t>
  </si>
  <si>
    <t xml:space="preserve">SQ 6</t>
  </si>
  <si>
    <t xml:space="preserve">T3</t>
  </si>
  <si>
    <t xml:space="preserve">SQ 7 (1)</t>
  </si>
  <si>
    <t xml:space="preserve">T4</t>
  </si>
  <si>
    <t xml:space="preserve">SQ8</t>
  </si>
  <si>
    <t xml:space="preserve">T5</t>
  </si>
  <si>
    <t xml:space="preserve">SQ 9</t>
  </si>
  <si>
    <t xml:space="preserve">T6</t>
  </si>
  <si>
    <t xml:space="preserve">SQ 10</t>
  </si>
  <si>
    <t xml:space="preserve">T7</t>
  </si>
  <si>
    <t xml:space="preserve">IN 1</t>
  </si>
  <si>
    <t xml:space="preserve">T8</t>
  </si>
  <si>
    <t xml:space="preserve">IN 2</t>
  </si>
  <si>
    <t xml:space="preserve">T9</t>
  </si>
  <si>
    <t xml:space="preserve">IN 3</t>
  </si>
  <si>
    <t xml:space="preserve">T10</t>
  </si>
  <si>
    <t xml:space="preserve">IN 4</t>
  </si>
  <si>
    <t xml:space="preserve">T11</t>
  </si>
  <si>
    <t xml:space="preserve">IN 5</t>
  </si>
  <si>
    <t xml:space="preserve">T12</t>
  </si>
  <si>
    <t xml:space="preserve">IN 6</t>
  </si>
  <si>
    <t xml:space="preserve">T13</t>
  </si>
  <si>
    <t xml:space="preserve">IN 7</t>
  </si>
  <si>
    <t xml:space="preserve">T14</t>
  </si>
  <si>
    <t xml:space="preserve">IN 8</t>
  </si>
  <si>
    <t xml:space="preserve">T15</t>
  </si>
  <si>
    <t xml:space="preserve">IN 9</t>
  </si>
  <si>
    <t xml:space="preserve">SICI</t>
  </si>
  <si>
    <t xml:space="preserve">IN 10</t>
  </si>
  <si>
    <t xml:space="preserve">TRC</t>
  </si>
  <si>
    <t xml:space="preserve">IN 11</t>
  </si>
  <si>
    <t xml:space="preserve">IN 12</t>
  </si>
  <si>
    <t xml:space="preserve">IN 13</t>
  </si>
  <si>
    <t xml:space="preserve">IN 14</t>
  </si>
  <si>
    <t xml:space="preserve">IN 15</t>
  </si>
  <si>
    <t xml:space="preserve">IN 16</t>
  </si>
  <si>
    <t xml:space="preserve">IN 17</t>
  </si>
  <si>
    <t xml:space="preserve">SE(('t12'!$AK$5)&gt;0;1;0)</t>
  </si>
  <si>
    <t xml:space="preserve">NF</t>
  </si>
  <si>
    <t xml:space="preserve">VALORE %</t>
  </si>
  <si>
    <t xml:space="preserve">*1</t>
  </si>
  <si>
    <t xml:space="preserve">% di superficie in area montana</t>
  </si>
  <si>
    <t xml:space="preserve">*2</t>
  </si>
  <si>
    <t xml:space="preserve">% di popolazione residente in area montana</t>
  </si>
  <si>
    <t xml:space="preserve">SI</t>
  </si>
  <si>
    <t xml:space="preserve">NO</t>
  </si>
  <si>
    <t xml:space="preserve">Sede autonoma</t>
  </si>
  <si>
    <t xml:space="preserve">L'Ente fa parte di una "Unione di Comuni", ai sensi dell'art. 32 del d.lgs 267/2000 o di analoghe disposizioni delle Regioni e Province Autonome?</t>
  </si>
  <si>
    <t xml:space="preserve">*6</t>
  </si>
  <si>
    <t xml:space="preserve">Nel caso in cui siano stati esternalizzati dei servizi, l'Ente ha adempiuto a quanto previsto dall'articolo 6-bis del d.lgs. 165/2001 come modificato dall'art. 4 c. 2 del d.lgs. 75/2017?</t>
  </si>
  <si>
    <t xml:space="preserve">No</t>
  </si>
  <si>
    <t xml:space="preserve">*7</t>
  </si>
  <si>
    <t xml:space="preserve">È stato adottato il Piano Integrato di attività e organizzazione (PIAO) previsto dall'art. 6 co. 1 del DL 80/2021 convertito dalla L. 113/2021 e ss.mm.ii?</t>
  </si>
  <si>
    <t xml:space="preserve">*8</t>
  </si>
  <si>
    <t xml:space="preserve">E’ stato adottato il piano annuale delle assunzioni previsto o di analoghe disposizioni delle Regioni e Province Autonome?</t>
  </si>
  <si>
    <t xml:space="preserve">*9</t>
  </si>
  <si>
    <t xml:space="preserve">Al 31.12 le funzioni di Direttore Generale erano svolte da:  </t>
  </si>
  <si>
    <t xml:space="preserve">*10</t>
  </si>
  <si>
    <t xml:space="preserve"> - Soggetto appositamente incaricato; </t>
  </si>
  <si>
    <t xml:space="preserve">*11</t>
  </si>
  <si>
    <t xml:space="preserve"> - Segretario comunale (art. 108 comma 4 d.lgs. 267/2000)</t>
  </si>
  <si>
    <t xml:space="preserve">*15</t>
  </si>
  <si>
    <t xml:space="preserve">L’ente ha attive al 31/12 convenzioni con altri enti ai sensi dell’art. 30 del T.U.E.L. , o di analoghe disposizioni delle Regioni e Province Autonome?</t>
  </si>
  <si>
    <t xml:space="preserve">*16</t>
  </si>
  <si>
    <t xml:space="preserve">E’ stato istituito un ufficio / servizio disciplinare?</t>
  </si>
  <si>
    <t xml:space="preserve">*19</t>
  </si>
  <si>
    <t xml:space="preserve">Numero di unità di personale assunte come stagionali a progetto.</t>
  </si>
  <si>
    <t xml:space="preserve">*20</t>
  </si>
  <si>
    <t xml:space="preserve">Numero di persone in ingresso o uscita con mobilità fra pubblico e privato ex art. 23 bis comma 7 d.lgs.165/2001 o di analoghe disposizioni delle Regioni e Province Autonome</t>
  </si>
  <si>
    <t xml:space="preserve">*21</t>
  </si>
  <si>
    <t xml:space="preserve">L’Ente ha provveduto a reinternalizzare funzioni o servizi?</t>
  </si>
  <si>
    <t xml:space="preserve">In caso di risposta affermativa si passa alla sottodomanda:</t>
  </si>
  <si>
    <t xml:space="preserve">Ha riassorbito il personale già dipendente di amministrazioni pubbliche secondo quanto previsto dall’art. 19 c. 8 del dlgs. n. 175/2016?</t>
  </si>
  <si>
    <t xml:space="preserve">*24</t>
  </si>
  <si>
    <t xml:space="preserve">L’Ente ha proceduto alla revisione annuale delle partecipazione societarie TUSP n. 175/2016?</t>
  </si>
  <si>
    <t xml:space="preserve">NUMERO UNITA'</t>
  </si>
  <si>
    <t xml:space="preserve">*25</t>
  </si>
  <si>
    <t xml:space="preserve">Numero dirigenti appartenenti alla polizia locale</t>
  </si>
  <si>
    <t xml:space="preserve">*26</t>
  </si>
  <si>
    <t xml:space="preserve">Numero appartenenti alla polizia locale di categoria D</t>
  </si>
  <si>
    <t xml:space="preserve">*27</t>
  </si>
  <si>
    <t xml:space="preserve">Numero appartenenti alla polizia locale di categoria C</t>
  </si>
  <si>
    <t xml:space="preserve">*28</t>
  </si>
  <si>
    <t xml:space="preserve">L’Ente gestisce funzioni fondamentali in forma associata ai sensi dell’art.14, comma 28, L.122/2010 e s.m. ?</t>
  </si>
  <si>
    <t xml:space="preserve">Solo per chi ha risposto SI' alla domanda n. 28</t>
  </si>
  <si>
    <t xml:space="preserve">NUMERO</t>
  </si>
  <si>
    <t xml:space="preserve">quante funzioni con convenzioni?</t>
  </si>
  <si>
    <t xml:space="preserve">quante funzioni con unione di comuni?</t>
  </si>
  <si>
    <t xml:space="preserve">*31</t>
  </si>
  <si>
    <r>
      <rPr>
        <b val="true"/>
        <sz val="11"/>
        <rFont val="Arial"/>
        <family val="2"/>
        <charset val="1"/>
      </rPr>
      <t xml:space="preserve">L’ente fa parte di una segreteria convenzionata attiva al 31.12? 
</t>
    </r>
    <r>
      <rPr>
        <b val="true"/>
        <i val="true"/>
        <sz val="11"/>
        <rFont val="Arial"/>
        <family val="2"/>
        <charset val="1"/>
      </rPr>
      <t xml:space="preserve">(In caso di risposta affermativa si passa alle sottodomande 32 e 33) </t>
    </r>
  </si>
  <si>
    <t xml:space="preserve">% di convenzione stabilita </t>
  </si>
  <si>
    <t xml:space="preserve">L'ente è titolare (Capofila) della segreteria convenzionata al 31.12?</t>
  </si>
  <si>
    <t xml:space="preserve">CAPOFILA</t>
  </si>
  <si>
    <r>
      <rPr>
        <b val="true"/>
        <sz val="11"/>
        <rFont val="Arial"/>
        <family val="2"/>
        <charset val="1"/>
      </rPr>
      <t xml:space="preserve">Ente capofila della segreteria convenzionata al 31.12:
</t>
    </r>
    <r>
      <rPr>
        <b val="true"/>
        <i val="true"/>
        <sz val="9"/>
        <rFont val="Arial"/>
        <family val="2"/>
        <charset val="1"/>
      </rPr>
      <t xml:space="preserve">               Inserire il codice dell'Ente Capofila 
      (vedi ‘LISTA ISTITUZIONI’ scaricata con il KIT)</t>
    </r>
  </si>
  <si>
    <t xml:space="preserve">*57</t>
  </si>
  <si>
    <t xml:space="preserve">Quanti ex LSU/LPU/ASU sono stati stabilizzati (a tempo indeterminato) nell'anno di rilevazione?</t>
  </si>
  <si>
    <t xml:space="preserve">*58</t>
  </si>
  <si>
    <t xml:space="preserve">Quanti ex LSU/LPU/ASU sono stati contrattualizzati a tempo determinato nell'anno di rilevazione?</t>
  </si>
  <si>
    <t xml:space="preserve">*59</t>
  </si>
  <si>
    <t xml:space="preserve">Quanti ex LSU/LPU/ASU, già contrattualizzati a tempo determinato, hanno avuto proroga nell'anno di rilevazione?</t>
  </si>
  <si>
    <t xml:space="preserve">*60</t>
  </si>
  <si>
    <t xml:space="preserve">Ha rispettato l’equilibrio pluriennale di bilancio?</t>
  </si>
  <si>
    <t xml:space="preserve">*61</t>
  </si>
  <si>
    <t xml:space="preserve">E’ stato rispettato l’art. 1 c. 557 e il comma 557-quater, l.f. per l’anno 2007 e  o analoga disposizione delle Regioni e Province Autonome?</t>
  </si>
  <si>
    <t xml:space="preserve">*62</t>
  </si>
  <si>
    <t xml:space="preserve">*63</t>
  </si>
  <si>
    <t xml:space="preserve">Ai sensi dell'art. 33 d.l. 34/2019 sulle assunzioni, rispetto alla pregressa norma, sono aumentate le capacità assunzionali dei Comuni-DM 17.3.2020- delle Province e Città metropolitane-DM 11.1.2022?</t>
  </si>
  <si>
    <t xml:space="preserve">*64</t>
  </si>
  <si>
    <t xml:space="preserve">Quanti  LSU/LPU sono stati stabilizzati in soprannumero in deroga alla dotazione organica e al piano del fabbisogno di personale, ai sensi dell’art. 1 c. 495 della L. 160/2019?</t>
  </si>
  <si>
    <t xml:space="preserve">*65</t>
  </si>
  <si>
    <t xml:space="preserve">L'Amministrazione ha individuato un responsabile della formazione del personale dipendente?</t>
  </si>
  <si>
    <t xml:space="preserve"> No</t>
  </si>
  <si>
    <t xml:space="preserve">*66</t>
  </si>
  <si>
    <t xml:space="preserve">È stato predisposto un piano di formazione?</t>
  </si>
  <si>
    <t xml:space="preserve"> Sì, annuale per l'anno di rilevazione</t>
  </si>
  <si>
    <t xml:space="preserve">*67</t>
  </si>
  <si>
    <t xml:space="preserve">N. dipendenti che nell'anno di rilevazione hanno partecipato a corsi di formazione</t>
  </si>
  <si>
    <t xml:space="preserve">SE(SOMMA(F139:F148)=0;"RISPOSTA OBBLIGATORIA";"")</t>
  </si>
  <si>
    <t xml:space="preserve">Area tematica</t>
  </si>
  <si>
    <t xml:space="preserve">N. dipendenti</t>
  </si>
  <si>
    <t xml:space="preserve">69 Finanza, contabilità e tributi</t>
  </si>
  <si>
    <t xml:space="preserve">70 Anagrafe</t>
  </si>
  <si>
    <t xml:space="preserve">72 Innovazione digitale</t>
  </si>
  <si>
    <t xml:space="preserve">73 Patrimonio, investimenti, finanziamenti</t>
  </si>
  <si>
    <t xml:space="preserve">74 Appalti e contratti</t>
  </si>
  <si>
    <t xml:space="preserve">75 Personale</t>
  </si>
  <si>
    <t xml:space="preserve">76 Politiche sociali ed educative</t>
  </si>
  <si>
    <t xml:space="preserve">77 Attività economico produttive</t>
  </si>
  <si>
    <t xml:space="preserve">78 Soft skills (comunicazione, project management, informatica, lingue straniere...)</t>
  </si>
  <si>
    <t xml:space="preserve">*79</t>
  </si>
  <si>
    <t xml:space="preserve">Indicare il numero di corsi di formazione ai quali hanno partecipato dipendenti nell'anno di rilevazione per tipologia di ente erogante</t>
  </si>
  <si>
    <t xml:space="preserve">SE(SOMMA(F152:F160)=0;"RISPOSTA OBBLIGATORIA";"")</t>
  </si>
  <si>
    <t xml:space="preserve">N. di corsi</t>
  </si>
  <si>
    <t xml:space="preserve">81 Docenti interni all'Amministrazione</t>
  </si>
  <si>
    <t xml:space="preserve">82 Soggetti privati</t>
  </si>
  <si>
    <t xml:space="preserve">83 Università</t>
  </si>
  <si>
    <t xml:space="preserve">84 SNA</t>
  </si>
  <si>
    <t xml:space="preserve">85 FormezPA</t>
  </si>
  <si>
    <t xml:space="preserve">86 IFEL-Fondazione ANCI</t>
  </si>
  <si>
    <t xml:space="preserve">87 Altri soggetti pubblici (regione, provincia, città metropolitana, ASL, ...)</t>
  </si>
  <si>
    <t xml:space="preserve">88 Ordini professionali</t>
  </si>
  <si>
    <t xml:space="preserve">89 Altro</t>
  </si>
  <si>
    <t xml:space="preserve">*90</t>
  </si>
  <si>
    <t xml:space="preserve">Gli interventi formativi sono stati prevalentemente determinati sulla base di:</t>
  </si>
  <si>
    <t xml:space="preserve">91 Indicazioni formulate dai responsabili di settore</t>
  </si>
  <si>
    <t xml:space="preserve">92 Un'analisi dei bisogni dell'organizzazione</t>
  </si>
  <si>
    <t xml:space="preserve">93 Un'analisi formalizzata delle competenze del personale</t>
  </si>
  <si>
    <t xml:space="preserve">94 Richieste dei dipendenti di volta in volta valutate</t>
  </si>
  <si>
    <t xml:space="preserve">95 Altro </t>
  </si>
  <si>
    <t xml:space="preserve">*96</t>
  </si>
  <si>
    <t xml:space="preserve">Indicare il numero totale di dipendenti dell'amministrazione che hanno partecipato nell’anno di rilevazione a corsi di formazione.</t>
  </si>
  <si>
    <t xml:space="preserve">In presenza</t>
  </si>
  <si>
    <t xml:space="preserve">On line</t>
  </si>
  <si>
    <t xml:space="preserve">*97</t>
  </si>
  <si>
    <t xml:space="preserve">Nell'anno di rilevazione, i dipendenti hanno partecipato a corsi di formazione erogati PREVALENTEMENTE</t>
  </si>
  <si>
    <t xml:space="preserve">*100</t>
  </si>
  <si>
    <t xml:space="preserve">Personale destinatario della sezione della POLIZIA LOCALE (art. 95 e segg. del CCNL Funzioni locali del 16.11.2022)</t>
  </si>
  <si>
    <t xml:space="preserve">101 Numero di dirigenti</t>
  </si>
  <si>
    <t xml:space="preserve">102 Numero appartenenti Area Funzionari ed EQ</t>
  </si>
  <si>
    <t xml:space="preserve">103 Numero appartenenti Area Istruttori</t>
  </si>
  <si>
    <t xml:space="preserve">*104</t>
  </si>
  <si>
    <t xml:space="preserve">Personale destinatario della sezione del PERSONALE ISCRITTO AD ORDINI O ALBI PROFESSIONALI  (art. 101 e segg. del CCNL Funzioni locali del 16.11.2022)</t>
  </si>
  <si>
    <r>
      <rPr>
        <sz val="11"/>
        <rFont val="Times New Roman"/>
        <family val="1"/>
        <charset val="1"/>
      </rPr>
      <t xml:space="preserve">105</t>
    </r>
    <r>
      <rPr>
        <sz val="7"/>
        <rFont val="Times New Roman"/>
        <family val="1"/>
        <charset val="1"/>
      </rPr>
      <t xml:space="preserve">   </t>
    </r>
    <r>
      <rPr>
        <sz val="11"/>
        <rFont val="Times New Roman"/>
        <family val="1"/>
        <charset val="1"/>
      </rPr>
      <t xml:space="preserve">Numero di dirigenti</t>
    </r>
  </si>
  <si>
    <r>
      <rPr>
        <sz val="11"/>
        <rFont val="Times New Roman"/>
        <family val="1"/>
        <charset val="1"/>
      </rPr>
      <t xml:space="preserve">106</t>
    </r>
    <r>
      <rPr>
        <sz val="7"/>
        <rFont val="Times New Roman"/>
        <family val="1"/>
        <charset val="1"/>
      </rPr>
      <t xml:space="preserve">   </t>
    </r>
    <r>
      <rPr>
        <sz val="11"/>
        <rFont val="Times New Roman"/>
        <family val="1"/>
        <charset val="1"/>
      </rPr>
      <t xml:space="preserve">Numero appartenenti Area Funzionari ed EQ</t>
    </r>
  </si>
  <si>
    <r>
      <rPr>
        <sz val="11"/>
        <rFont val="Times New Roman"/>
        <family val="1"/>
        <charset val="1"/>
      </rPr>
      <t xml:space="preserve">107</t>
    </r>
    <r>
      <rPr>
        <sz val="7"/>
        <rFont val="Times New Roman"/>
        <family val="1"/>
        <charset val="1"/>
      </rPr>
      <t xml:space="preserve">   </t>
    </r>
    <r>
      <rPr>
        <sz val="11"/>
        <rFont val="Times New Roman"/>
        <family val="1"/>
        <charset val="1"/>
      </rPr>
      <t xml:space="preserve">Numero appartenenti Area Istruttori</t>
    </r>
  </si>
  <si>
    <t xml:space="preserve">*108</t>
  </si>
  <si>
    <t xml:space="preserve">Personale destinatario della sezione del PERSONALE EDUCATIVO E SCOLASTICO  (art. 85 e segg. del CCNL Funzioni locali del 16.11.2022)</t>
  </si>
  <si>
    <r>
      <rPr>
        <sz val="11"/>
        <rFont val="Times New Roman"/>
        <family val="1"/>
        <charset val="1"/>
      </rPr>
      <t xml:space="preserve">109</t>
    </r>
    <r>
      <rPr>
        <sz val="7"/>
        <rFont val="Times New Roman"/>
        <family val="1"/>
        <charset val="1"/>
      </rPr>
      <t xml:space="preserve">   </t>
    </r>
    <r>
      <rPr>
        <sz val="11"/>
        <rFont val="Calibri"/>
        <family val="2"/>
        <charset val="1"/>
      </rPr>
      <t xml:space="preserve">Numero appartenenti Area Funzionari ed EQ</t>
    </r>
  </si>
  <si>
    <r>
      <rPr>
        <sz val="11"/>
        <rFont val="Times New Roman"/>
        <family val="1"/>
        <charset val="1"/>
      </rPr>
      <t xml:space="preserve">110</t>
    </r>
    <r>
      <rPr>
        <sz val="7"/>
        <rFont val="Times New Roman"/>
        <family val="1"/>
        <charset val="1"/>
      </rPr>
      <t xml:space="preserve">   </t>
    </r>
    <r>
      <rPr>
        <sz val="11"/>
        <rFont val="Calibri"/>
        <family val="2"/>
        <charset val="1"/>
      </rPr>
      <t xml:space="preserve">Numero appartenenti Area Istruttori</t>
    </r>
  </si>
  <si>
    <t xml:space="preserve">Per il personale Educativo e scolastico vanno indicati:</t>
  </si>
  <si>
    <r>
      <rPr>
        <sz val="11"/>
        <rFont val="Times New Roman"/>
        <family val="1"/>
        <charset val="1"/>
      </rPr>
      <t xml:space="preserve">111</t>
    </r>
    <r>
      <rPr>
        <sz val="7"/>
        <rFont val="Times New Roman"/>
        <family val="1"/>
        <charset val="1"/>
      </rPr>
      <t xml:space="preserve">   </t>
    </r>
    <r>
      <rPr>
        <sz val="11"/>
        <rFont val="Calibri"/>
        <family val="2"/>
        <charset val="1"/>
      </rPr>
      <t xml:space="preserve">Numero di personale in servizio presso gli asili nido</t>
    </r>
  </si>
  <si>
    <r>
      <rPr>
        <sz val="11"/>
        <rFont val="Times New Roman"/>
        <family val="1"/>
        <charset val="1"/>
      </rPr>
      <t xml:space="preserve">112</t>
    </r>
    <r>
      <rPr>
        <sz val="7"/>
        <rFont val="Times New Roman"/>
        <family val="1"/>
        <charset val="1"/>
      </rPr>
      <t xml:space="preserve">   </t>
    </r>
    <r>
      <rPr>
        <sz val="11"/>
        <rFont val="Calibri"/>
        <family val="2"/>
        <charset val="1"/>
      </rPr>
      <t xml:space="preserve">Numero di personale in servizio presso le scuole materne</t>
    </r>
  </si>
  <si>
    <r>
      <rPr>
        <sz val="11"/>
        <rFont val="Times New Roman"/>
        <family val="1"/>
        <charset val="1"/>
      </rPr>
      <t xml:space="preserve">113</t>
    </r>
    <r>
      <rPr>
        <sz val="7"/>
        <rFont val="Times New Roman"/>
        <family val="1"/>
        <charset val="1"/>
      </rPr>
      <t xml:space="preserve">   </t>
    </r>
    <r>
      <rPr>
        <sz val="11"/>
        <rFont val="Calibri"/>
        <family val="2"/>
        <charset val="1"/>
      </rPr>
      <t xml:space="preserve">Numero di personale in servizio presso i centri di formazione professionale</t>
    </r>
  </si>
  <si>
    <t xml:space="preserve">*114</t>
  </si>
  <si>
    <t xml:space="preserve">Numero di personale della Polizia locale che ha ricevuto un giudizio di inidoneità alla mansione</t>
  </si>
  <si>
    <t xml:space="preserve">*115</t>
  </si>
  <si>
    <t xml:space="preserve">Numero di personale Educativo e scolastico che ha ricevuto un giudizio di inidoneità alla mansione</t>
  </si>
  <si>
    <t xml:space="preserve">Inserire in ciascuna riga il codice di un Comune che partecipa all'Ente (vedi ‘LISTA ISTITUZIONI’ scaricata con il KIT)</t>
  </si>
  <si>
    <t xml:space="preserve">_</t>
  </si>
  <si>
    <t xml:space="preserve">È stato adottato il Piano Integrato di attività e organizzazione (PIAO) previsto dal dall'art. 6 co. 1 del DL 80/2021 convertito dalla L. 113/2021 e ss.mm.ii?</t>
  </si>
  <si>
    <t xml:space="preserve">*17</t>
  </si>
  <si>
    <t xml:space="preserve">VALORE</t>
  </si>
  <si>
    <t xml:space="preserve">L'Ente ha provveduto a reinternalizzare funzioni o servizi? </t>
  </si>
  <si>
    <t xml:space="preserve">Indicare i servizi svolti dall'Unione di comuni</t>
  </si>
  <si>
    <t xml:space="preserve">Organizzazione generale dell'amministrazione, gestione finanziaria e contabile e controllo;</t>
  </si>
  <si>
    <t xml:space="preserve">Organizzazione dei servizi pubblici di interesse generale di ambito comunale, ivi compresi i servizi di trasporto pubblico comunale;</t>
  </si>
  <si>
    <t xml:space="preserve">Catasto, ad eccezione delle funzioni mantenute allo Stato dalla normativa vigente;</t>
  </si>
  <si>
    <t xml:space="preserve">La pianificazione urbanistica ed edilizia di ambito comunale nonché la partecipazione alla pianificazione territoriale di livello sovracomunale;</t>
  </si>
  <si>
    <t xml:space="preserve">Attività, in ambito comunale, di pianificazione di protezione civile e di coordinamento dei primi soccorsi;</t>
  </si>
  <si>
    <t xml:space="preserve">L'organizzazione e la gestione dei servizi di raccolta, avvio e smaltimento e recupero dei rifiuti urbani e la riscossione dei relativi tributi;</t>
  </si>
  <si>
    <t xml:space="preserve">Progettazione e gestione del sistema locale dei servizi sociali ed erogazione delle relative prestazioni ai cittadini, secondo quanto previsto dall'articolo 118, quarto comma, della Costituzione;</t>
  </si>
  <si>
    <t xml:space="preserve">Edilizia scolastica (per la parte non attribuita alla competenza delle province), organizzazione e gestione dei servizi scolastici;</t>
  </si>
  <si>
    <t xml:space="preserve">Polizia municipale e polizia amministrativa locale;</t>
  </si>
  <si>
    <t xml:space="preserve">Tenuta dei registri di stato civile e di popolazione e compiti in materia di servizi anagrafici nonché in materia di serv. elettorali e statistici, nell'esercizio delle funzioni di competenza statale; </t>
  </si>
  <si>
    <t xml:space="preserve">Altro</t>
  </si>
  <si>
    <t xml:space="preserve">Per le Unioni e le Comunità montane è stato rispettato l’art. 1 c. 562, l.f. per l’anno 2007 o l’art. 1, comma 229, l.s. 2016 o analoga disposizione delle Regioni e Province Autonome?</t>
  </si>
  <si>
    <r>
      <rPr>
        <sz val="11"/>
        <rFont val="Times New Roman"/>
        <family val="1"/>
        <charset val="1"/>
      </rPr>
      <t xml:space="preserve">105</t>
    </r>
    <r>
      <rPr>
        <sz val="7"/>
        <rFont val="Times New Roman"/>
        <family val="1"/>
        <charset val="1"/>
      </rPr>
      <t xml:space="preserve">   </t>
    </r>
    <r>
      <rPr>
        <i val="true"/>
        <sz val="11"/>
        <rFont val="Calibri"/>
        <family val="2"/>
        <charset val="1"/>
      </rPr>
      <t xml:space="preserve">Numero di dirigenti</t>
    </r>
  </si>
  <si>
    <r>
      <rPr>
        <sz val="11"/>
        <rFont val="Times New Roman"/>
        <family val="1"/>
        <charset val="1"/>
      </rPr>
      <t xml:space="preserve">106</t>
    </r>
    <r>
      <rPr>
        <sz val="7"/>
        <rFont val="Times New Roman"/>
        <family val="1"/>
        <charset val="1"/>
      </rPr>
      <t xml:space="preserve">   </t>
    </r>
    <r>
      <rPr>
        <i val="true"/>
        <sz val="11"/>
        <rFont val="Calibri"/>
        <family val="2"/>
        <charset val="1"/>
      </rPr>
      <t xml:space="preserve">Numero appartenenti Area Funzionari ed EQ</t>
    </r>
  </si>
  <si>
    <r>
      <rPr>
        <sz val="11"/>
        <rFont val="Times New Roman"/>
        <family val="1"/>
        <charset val="1"/>
      </rPr>
      <t xml:space="preserve">107</t>
    </r>
    <r>
      <rPr>
        <sz val="7"/>
        <rFont val="Times New Roman"/>
        <family val="1"/>
        <charset val="1"/>
      </rPr>
      <t xml:space="preserve">   </t>
    </r>
    <r>
      <rPr>
        <i val="true"/>
        <sz val="11"/>
        <rFont val="Calibri"/>
        <family val="2"/>
        <charset val="1"/>
      </rPr>
      <t xml:space="preserve">Numero appartenenti Area Istruttori</t>
    </r>
  </si>
  <si>
    <r>
      <rPr>
        <sz val="11"/>
        <rFont val="Times New Roman"/>
        <family val="1"/>
        <charset val="1"/>
      </rPr>
      <t xml:space="preserve">109</t>
    </r>
    <r>
      <rPr>
        <sz val="7"/>
        <rFont val="Times New Roman"/>
        <family val="1"/>
        <charset val="1"/>
      </rPr>
      <t xml:space="preserve">   </t>
    </r>
    <r>
      <rPr>
        <i val="true"/>
        <sz val="11"/>
        <rFont val="Calibri"/>
        <family val="2"/>
        <charset val="1"/>
      </rPr>
      <t xml:space="preserve">Numero appartenenti Area Funzionari ed EQ</t>
    </r>
  </si>
  <si>
    <r>
      <rPr>
        <sz val="11"/>
        <rFont val="Times New Roman"/>
        <family val="1"/>
        <charset val="1"/>
      </rPr>
      <t xml:space="preserve">110</t>
    </r>
    <r>
      <rPr>
        <sz val="7"/>
        <rFont val="Times New Roman"/>
        <family val="1"/>
        <charset val="1"/>
      </rPr>
      <t xml:space="preserve">   </t>
    </r>
    <r>
      <rPr>
        <i val="true"/>
        <sz val="11"/>
        <rFont val="Calibri"/>
        <family val="2"/>
        <charset val="1"/>
      </rPr>
      <t xml:space="preserve">Numero appartenenti Area Istruttori</t>
    </r>
  </si>
  <si>
    <r>
      <rPr>
        <sz val="11"/>
        <rFont val="Times New Roman"/>
        <family val="1"/>
        <charset val="1"/>
      </rPr>
      <t xml:space="preserve">111</t>
    </r>
    <r>
      <rPr>
        <sz val="7"/>
        <rFont val="Times New Roman"/>
        <family val="1"/>
        <charset val="1"/>
      </rPr>
      <t xml:space="preserve">   </t>
    </r>
    <r>
      <rPr>
        <i val="true"/>
        <sz val="11"/>
        <rFont val="Calibri"/>
        <family val="2"/>
        <charset val="1"/>
      </rPr>
      <t xml:space="preserve">Numero di personale in servizio presso gli asili nido</t>
    </r>
  </si>
  <si>
    <r>
      <rPr>
        <sz val="11"/>
        <rFont val="Times New Roman"/>
        <family val="1"/>
        <charset val="1"/>
      </rPr>
      <t xml:space="preserve">112</t>
    </r>
    <r>
      <rPr>
        <sz val="7"/>
        <rFont val="Times New Roman"/>
        <family val="1"/>
        <charset val="1"/>
      </rPr>
      <t xml:space="preserve">   </t>
    </r>
    <r>
      <rPr>
        <i val="true"/>
        <sz val="11"/>
        <rFont val="Calibri"/>
        <family val="2"/>
        <charset val="1"/>
      </rPr>
      <t xml:space="preserve">Numero di personale in servizio presso le scuole materne</t>
    </r>
  </si>
  <si>
    <r>
      <rPr>
        <sz val="11"/>
        <rFont val="Times New Roman"/>
        <family val="1"/>
        <charset val="1"/>
      </rPr>
      <t xml:space="preserve">113</t>
    </r>
    <r>
      <rPr>
        <sz val="7"/>
        <rFont val="Times New Roman"/>
        <family val="1"/>
        <charset val="1"/>
      </rPr>
      <t xml:space="preserve">   </t>
    </r>
    <r>
      <rPr>
        <i val="true"/>
        <sz val="11"/>
        <rFont val="Calibri"/>
        <family val="2"/>
        <charset val="1"/>
      </rPr>
      <t xml:space="preserve">Numero di personale in servizio presso i centri di formazione professionale</t>
    </r>
  </si>
  <si>
    <t xml:space="preserve">Convenzione 1</t>
  </si>
  <si>
    <t xml:space="preserve">Al 31.12 l'Ente è capofila di una convenzione stipulata ai sensi dell'art. 30 del T.U.E.L. , o di analoghe disposizioni delle Regioni e Province Autonome?</t>
  </si>
  <si>
    <t xml:space="preserve">CODICE ENTE</t>
  </si>
  <si>
    <t xml:space="preserve">In caso di risposta negativa indicare il codice dell'Ente capofila (file con i codici degli enti associato al kit excel)</t>
  </si>
  <si>
    <t xml:space="preserve">In caso di risposta positiva indicare quali sono i servizi oggetto della convenzione selezionandoli dall'elenco proposto</t>
  </si>
  <si>
    <t xml:space="preserve">Tenuta dei reg. di stato civile e di pop.zione e compiti in materia di servizi anagrafici nonché in materia di serv. elettorali e statistici, nell'esercizio delle funzioni di competenza statale</t>
  </si>
  <si>
    <t xml:space="preserve">Convenzione 2 </t>
  </si>
  <si>
    <t xml:space="preserve">Convenzione 3</t>
  </si>
  <si>
    <t xml:space="preserve">*32</t>
  </si>
  <si>
    <t xml:space="preserve">Convenzione 4</t>
  </si>
  <si>
    <t xml:space="preserve">*46</t>
  </si>
  <si>
    <t xml:space="preserve">*47</t>
  </si>
  <si>
    <t xml:space="preserve">Convenzione 5</t>
  </si>
  <si>
    <t xml:space="preserve">N U M E R O      D I     D I P E N D E N T I</t>
  </si>
  <si>
    <t xml:space="preserve">qualifica / posiz.economica/profilo</t>
  </si>
  <si>
    <t xml:space="preserve">Cod.</t>
  </si>
  <si>
    <t xml:space="preserve">A tempo pieno</t>
  </si>
  <si>
    <t xml:space="preserve">In part-time
fino al 50%</t>
  </si>
  <si>
    <t xml:space="preserve">In part-time
oltre il 50%</t>
  </si>
  <si>
    <t xml:space="preserve">Uomini</t>
  </si>
  <si>
    <t xml:space="preserve">Donne</t>
  </si>
  <si>
    <t xml:space="preserve">SEGRETARIO A</t>
  </si>
  <si>
    <t xml:space="preserve">0D0102</t>
  </si>
  <si>
    <t xml:space="preserve">SEGRETARIO B</t>
  </si>
  <si>
    <t xml:space="preserve">0D0103</t>
  </si>
  <si>
    <t xml:space="preserve">SEGRETARIO C</t>
  </si>
  <si>
    <t xml:space="preserve">0D0485</t>
  </si>
  <si>
    <t xml:space="preserve">DIRETTORE  GENERALE</t>
  </si>
  <si>
    <t xml:space="preserve">0D0097</t>
  </si>
  <si>
    <t xml:space="preserve">ALTE SPECIALIZZ. FUORI D.O.</t>
  </si>
  <si>
    <t xml:space="preserve">0D0095</t>
  </si>
  <si>
    <t xml:space="preserve">DIRIGENTE A TEMPO DETERMINATO FUORI D.O.</t>
  </si>
  <si>
    <t xml:space="preserve">0D0098</t>
  </si>
  <si>
    <t xml:space="preserve">SEGRETARIO GENERALE CCIAA</t>
  </si>
  <si>
    <t xml:space="preserve">0D0104</t>
  </si>
  <si>
    <t xml:space="preserve">DIRIGENTE A TEMPO INDETERMINATO</t>
  </si>
  <si>
    <t xml:space="preserve">0D0164</t>
  </si>
  <si>
    <t xml:space="preserve">DIRIGENTE A TEMPO DETERMINATO IN D.O.</t>
  </si>
  <si>
    <t xml:space="preserve">0D0165</t>
  </si>
  <si>
    <t xml:space="preserve">ALTE SPECIALIZZ. IN D.O. </t>
  </si>
  <si>
    <t xml:space="preserve">0D0I95</t>
  </si>
  <si>
    <t xml:space="preserve">RESPONSABILE DEI SERVIZI O DEGLI UFFICI IN D.O</t>
  </si>
  <si>
    <t xml:space="preserve">0D0I96</t>
  </si>
  <si>
    <t xml:space="preserve">FUNZIONARI ED ELEVATA QUALIFICAZIONE</t>
  </si>
  <si>
    <t xml:space="preserve">0FZEQF</t>
  </si>
  <si>
    <t xml:space="preserve">ISTRUTTORI</t>
  </si>
  <si>
    <t xml:space="preserve">0IR000</t>
  </si>
  <si>
    <t xml:space="preserve">OPERATORI ESPERTI</t>
  </si>
  <si>
    <t xml:space="preserve">0OEESP</t>
  </si>
  <si>
    <t xml:space="preserve">OPERATORI</t>
  </si>
  <si>
    <t xml:space="preserve">0OP000</t>
  </si>
  <si>
    <t xml:space="preserve">CONTRATTISTI</t>
  </si>
  <si>
    <t xml:space="preserve">000061</t>
  </si>
  <si>
    <t xml:space="preserve">COLLABORATORE A T.D. ART. 90 TUEL</t>
  </si>
  <si>
    <t xml:space="preserve">000096</t>
  </si>
  <si>
    <t xml:space="preserve">TOTALE</t>
  </si>
  <si>
    <t xml:space="preserve">(a) personale a tempo indeterminato al quale viene applicato un contratto di lavoro di tipo privatistico (es.:tipografico,chimico,edile,metalmeccanico,portierato, ecc.)</t>
  </si>
  <si>
    <t xml:space="preserve">(b) cfr." istruzioni generali e specifiche di comparto" e "glossario"</t>
  </si>
  <si>
    <t xml:space="preserve">(**) dato pari alla somma del personale a tempo pieno + in part-time fino al 50% + in part-time oltre il 50% </t>
  </si>
  <si>
    <t xml:space="preserve">qualifica / posiz.economica / profilo</t>
  </si>
  <si>
    <t xml:space="preserve">cod.</t>
  </si>
  <si>
    <t xml:space="preserve">N U M E R O   DI   D I P E N D E N T I</t>
  </si>
  <si>
    <t xml:space="preserve">SQUADRATURA 10</t>
  </si>
  <si>
    <t xml:space="preserve">senza differenziali stipendiali</t>
  </si>
  <si>
    <t xml:space="preserve">con 1 differenziale stipendiale</t>
  </si>
  <si>
    <t xml:space="preserve">con 2 differenziali stipendiali</t>
  </si>
  <si>
    <t xml:space="preserve">con 3 differenziali stipendiali</t>
  </si>
  <si>
    <t xml:space="preserve">con 4 differenziali stipendiali</t>
  </si>
  <si>
    <t xml:space="preserve">con 5 differenziali stipendiali</t>
  </si>
  <si>
    <t xml:space="preserve">con 6 differenziali stipendiali</t>
  </si>
  <si>
    <t xml:space="preserve">con 7 differenziali stipendiali</t>
  </si>
  <si>
    <t xml:space="preserve">TOTALE
(Presenti al 31/12/2021)</t>
  </si>
  <si>
    <t xml:space="preserve">Controllo con T1</t>
  </si>
  <si>
    <t xml:space="preserve">Si</t>
  </si>
  <si>
    <t xml:space="preserve">N U M E R O   D I   D I P E N D E N T I</t>
  </si>
  <si>
    <t xml:space="preserve">CATEGORIA</t>
  </si>
  <si>
    <t xml:space="preserve">A tempo determinato (*)</t>
  </si>
  <si>
    <t xml:space="preserve">Formazione lavoro (*)</t>
  </si>
  <si>
    <t xml:space="preserve">Contratti di somministrazione
(ex Interinale) (*)</t>
  </si>
  <si>
    <t xml:space="preserve">LSU/LPU/ASU(*)</t>
  </si>
  <si>
    <t xml:space="preserve">EQ</t>
  </si>
  <si>
    <t xml:space="preserve">IR</t>
  </si>
  <si>
    <t xml:space="preserve">OE</t>
  </si>
  <si>
    <t xml:space="preserve">OP</t>
  </si>
  <si>
    <t xml:space="preserve">PERSONALE CONTRATTISTA</t>
  </si>
  <si>
    <t xml:space="preserve">PC</t>
  </si>
  <si>
    <t xml:space="preserve">Il personale a Tempo determinato è cessato il 31/12?</t>
  </si>
  <si>
    <t xml:space="preserve">Smart working (**)
Personale indicato in T1</t>
  </si>
  <si>
    <t xml:space="preserve">Telelavoro (**)
Personale indicato in T1</t>
  </si>
  <si>
    <t xml:space="preserve">Coworking (**)
Personale indicato in T1</t>
  </si>
  <si>
    <t xml:space="preserve">Personale soggetto a turnazione (**) Personale indicato in T1</t>
  </si>
  <si>
    <t xml:space="preserve">Personale soggetto a reperibilità (**) Personale indicato in T1</t>
  </si>
  <si>
    <t xml:space="preserve">Lavoro Agile (**)</t>
  </si>
  <si>
    <t xml:space="preserve">Telelavoro (**)</t>
  </si>
  <si>
    <t xml:space="preserve">Coworking (**)</t>
  </si>
  <si>
    <t xml:space="preserve">Personale soggetto a turnazione (**)</t>
  </si>
  <si>
    <t xml:space="preserve">Personale soggetto a reperibilità (**)</t>
  </si>
  <si>
    <t xml:space="preserve">(*) dati su base annua</t>
  </si>
  <si>
    <t xml:space="preserve">(**) presenti al 31 dicembre anno corrente</t>
  </si>
  <si>
    <t xml:space="preserve">Anzianità di servizio maturata al 31/12, anche in modo non continuativo, nell'attuale o in altre amministrazioni</t>
  </si>
  <si>
    <t xml:space="preserve">Fino a 1 anno</t>
  </si>
  <si>
    <t xml:space="preserve">Da 1 a 2 anni</t>
  </si>
  <si>
    <t xml:space="preserve">Da 2 a 3 anni</t>
  </si>
  <si>
    <t xml:space="preserve">Oltre i 3 anni</t>
  </si>
  <si>
    <t xml:space="preserve">Uomo / Donna</t>
  </si>
  <si>
    <t xml:space="preserve">U</t>
  </si>
  <si>
    <t xml:space="preserve">D</t>
  </si>
  <si>
    <t xml:space="preserve">XX</t>
  </si>
  <si>
    <t xml:space="preserve">Personale con contratti di collaborazioni professionali</t>
  </si>
  <si>
    <t xml:space="preserve">TOTALE Tempo determinato</t>
  </si>
  <si>
    <t xml:space="preserve">PERSONALE DELL'AMMINISTRAZIONE (* )</t>
  </si>
  <si>
    <t xml:space="preserve">PERSONALE ESTERNO ( ** )</t>
  </si>
  <si>
    <t xml:space="preserve">qualifica/posizione economica/profilo</t>
  </si>
  <si>
    <t xml:space="preserve">COMANDATI / DISTACCATI </t>
  </si>
  <si>
    <t xml:space="preserve">FUORI RUOLO</t>
  </si>
  <si>
    <t xml:space="preserve">CONVENZIONI</t>
  </si>
  <si>
    <t xml:space="preserve">PERSONALE IN ASPETTATIVA</t>
  </si>
  <si>
    <t xml:space="preserve">(sono evidenziate quelle valorizzate nella T1)</t>
  </si>
  <si>
    <t xml:space="preserve">(*) Personale comandato e fuori ruolo verso altre Amministrazioni</t>
  </si>
  <si>
    <t xml:space="preserve">(**) Personale comandato e fuori ruolo da altre Amministrazioni</t>
  </si>
  <si>
    <t xml:space="preserve">N. di dipendenti a cui nel corso dell'anno è stato attribuito un nuovo differenziale stipendiale / economico di professionalità:</t>
  </si>
  <si>
    <t xml:space="preserve">ENTRATI in: qualifica/posizione economica/profilo</t>
  </si>
  <si>
    <t xml:space="preserve">USCITI da: 
qualifica/posizione economica/profilo
</t>
  </si>
  <si>
    <t xml:space="preserve">Codice
</t>
  </si>
  <si>
    <t xml:space="preserve">TOTALE
USCITI
</t>
  </si>
  <si>
    <t xml:space="preserve">TOTALE ENTRATI</t>
  </si>
  <si>
    <t xml:space="preserve">Collocamento a riposo per limiti di età</t>
  </si>
  <si>
    <t xml:space="preserve">Dimissioni con diritto a pensione</t>
  </si>
  <si>
    <t xml:space="preserve">Passaggi per esternalizzazioni (*)</t>
  </si>
  <si>
    <t xml:space="preserve">Passaggi ad altra Amministrazione dello stesso comparto (*)</t>
  </si>
  <si>
    <t xml:space="preserve">Passaggi ad altra Amministrazione di altro comparto (*)</t>
  </si>
  <si>
    <t xml:space="preserve">Risoluz. rapporto di lavoro</t>
  </si>
  <si>
    <t xml:space="preserve">Licenziamenti disposti dall’ente</t>
  </si>
  <si>
    <t xml:space="preserve">Dimissioni senza diritto a pensione</t>
  </si>
  <si>
    <t xml:space="preserve">Altre cause</t>
  </si>
  <si>
    <t xml:space="preserve">C01</t>
  </si>
  <si>
    <t xml:space="preserve">C03</t>
  </si>
  <si>
    <t xml:space="preserve">C17</t>
  </si>
  <si>
    <t xml:space="preserve">C18</t>
  </si>
  <si>
    <t xml:space="preserve">C19</t>
  </si>
  <si>
    <t xml:space="preserve">C21</t>
  </si>
  <si>
    <t xml:space="preserve">C25</t>
  </si>
  <si>
    <t xml:space="preserve">C28</t>
  </si>
  <si>
    <t xml:space="preserve">C99</t>
  </si>
  <si>
    <t xml:space="preserve">N U M E R O   D I   D I P E N D E N T I </t>
  </si>
  <si>
    <t xml:space="preserve">qualifica/posiz. economica/profilo</t>
  </si>
  <si>
    <t xml:space="preserve">Nomina da concorso</t>
  </si>
  <si>
    <t xml:space="preserve">Personale stabilizzato da LSU</t>
  </si>
  <si>
    <t xml:space="preserve">Assunzione per chiamata diretta (L. 68/99 - categorie protette) </t>
  </si>
  <si>
    <t xml:space="preserve">Assunzione per chiamata numerica (L. 68/99 - categorie protette) </t>
  </si>
  <si>
    <t xml:space="preserve">Passaggi da altra Amministrazione dello stesso comparto (*)</t>
  </si>
  <si>
    <t xml:space="preserve">Passaggi da altra Amministrazione di altro comparto (*)</t>
  </si>
  <si>
    <t xml:space="preserve">Personale stabilizzato ex Art. 35, c.3-Bis, DLGS 165/01</t>
  </si>
  <si>
    <t xml:space="preserve">Personale stabilizzato ex  art. 20 D.Lgs.75/2017</t>
  </si>
  <si>
    <t xml:space="preserve">A23</t>
  </si>
  <si>
    <t xml:space="preserve">A24</t>
  </si>
  <si>
    <t xml:space="preserve">A27</t>
  </si>
  <si>
    <t xml:space="preserve">A28</t>
  </si>
  <si>
    <t xml:space="preserve">A29</t>
  </si>
  <si>
    <t xml:space="preserve">A30</t>
  </si>
  <si>
    <t xml:space="preserve">A31</t>
  </si>
  <si>
    <t xml:space="preserve">A35</t>
  </si>
  <si>
    <t xml:space="preserve">A41</t>
  </si>
  <si>
    <t xml:space="preserve">(*) Escluso il personale comandato e quello fuori ruolo </t>
  </si>
  <si>
    <t xml:space="preserve">Qualifica/Posiz.economica/Profilo</t>
  </si>
  <si>
    <t xml:space="preserve">tra 0 e 5 anni</t>
  </si>
  <si>
    <t xml:space="preserve">tra 6 e 10 anni</t>
  </si>
  <si>
    <t xml:space="preserve"> tra 11 e 15 anni</t>
  </si>
  <si>
    <t xml:space="preserve">tra 16 e 20 anni</t>
  </si>
  <si>
    <t xml:space="preserve">tra 21 e 25 anni</t>
  </si>
  <si>
    <t xml:space="preserve">tra 26 e 30 anni</t>
  </si>
  <si>
    <t xml:space="preserve">tra 31 e 35 anni</t>
  </si>
  <si>
    <t xml:space="preserve">tra 36 e 40 anni</t>
  </si>
  <si>
    <t xml:space="preserve">tra 41 e 43 anni</t>
  </si>
  <si>
    <t xml:space="preserve">44 e oltre</t>
  </si>
  <si>
    <t xml:space="preserve">N U M E R O   D I   D I P E N D E N T I  </t>
  </si>
  <si>
    <t xml:space="preserve">qualifica/posiz.economica/profilo</t>
  </si>
  <si>
    <t xml:space="preserve">fino a 19 anni</t>
  </si>
  <si>
    <t xml:space="preserve">tra 20 e 24 anni</t>
  </si>
  <si>
    <t xml:space="preserve">tra 25 e 29 anni</t>
  </si>
  <si>
    <t xml:space="preserve"> tra 30 e 34 anni</t>
  </si>
  <si>
    <t xml:space="preserve">tra 35 e 39 anni</t>
  </si>
  <si>
    <t xml:space="preserve">tra 40 e 44 anni</t>
  </si>
  <si>
    <t xml:space="preserve">tra 45 e 49 anni</t>
  </si>
  <si>
    <t xml:space="preserve">tra 50 e 54 anni</t>
  </si>
  <si>
    <t xml:space="preserve">tra 55 e 59 anni</t>
  </si>
  <si>
    <t xml:space="preserve">tra 60 e 64 anni</t>
  </si>
  <si>
    <t xml:space="preserve">tra 65 e 67 anni</t>
  </si>
  <si>
    <t xml:space="preserve">68 e oltre</t>
  </si>
  <si>
    <t xml:space="preserve">FINO ALLA SCUOLA DELL'OBBLIGO</t>
  </si>
  <si>
    <t xml:space="preserve">LIC. MEDIA SUPERIORE</t>
  </si>
  <si>
    <t xml:space="preserve">LAUREA BREVE</t>
  </si>
  <si>
    <t xml:space="preserve">LAUREA</t>
  </si>
  <si>
    <t xml:space="preserve">SPECIALIZZAZIONE
POST LAUREA/ DOTTORATO DI RICERCA</t>
  </si>
  <si>
    <t xml:space="preserve">ALTRI TITOLI
POST LAUREA</t>
  </si>
  <si>
    <t xml:space="preserve">ATTENZIONE: non compilare in caso in cui l'ente non è tenuto all'invio</t>
  </si>
  <si>
    <t xml:space="preserve">ESTERO</t>
  </si>
  <si>
    <t xml:space="preserve">ABRUZZO</t>
  </si>
  <si>
    <t xml:space="preserve">BASILICATA</t>
  </si>
  <si>
    <t xml:space="preserve">CALABRIA</t>
  </si>
  <si>
    <t xml:space="preserve">CAMPANIA</t>
  </si>
  <si>
    <t xml:space="preserve">EMILIA ROMAGNA</t>
  </si>
  <si>
    <t xml:space="preserve">FRIULI VENEZIA GIULIA</t>
  </si>
  <si>
    <t xml:space="preserve">LAZIO</t>
  </si>
  <si>
    <t xml:space="preserve">LIGURIA</t>
  </si>
  <si>
    <t xml:space="preserve">LOMBARDIA</t>
  </si>
  <si>
    <t xml:space="preserve">MARCHE</t>
  </si>
  <si>
    <t xml:space="preserve">MOLISE</t>
  </si>
  <si>
    <t xml:space="preserve">PIEMONTE</t>
  </si>
  <si>
    <t xml:space="preserve">PUGLIA</t>
  </si>
  <si>
    <t xml:space="preserve">SARDEGNA</t>
  </si>
  <si>
    <t xml:space="preserve">SICILIA</t>
  </si>
  <si>
    <t xml:space="preserve">TOSCANA</t>
  </si>
  <si>
    <t xml:space="preserve">UMBRIA</t>
  </si>
  <si>
    <t xml:space="preserve">VALLE D'AOSTA</t>
  </si>
  <si>
    <t xml:space="preserve">VENETO</t>
  </si>
  <si>
    <t xml:space="preserve">PROVINCIA AUTONOMA TRENTO</t>
  </si>
  <si>
    <t xml:space="preserve">PROVINCIA AUTONOMA BOLZANO</t>
  </si>
  <si>
    <t xml:space="preserve">TOTALE del personale da distribuire</t>
  </si>
  <si>
    <t xml:space="preserve">N U M E R O   G I O R N I   D I   A S S E N Z A</t>
  </si>
  <si>
    <t xml:space="preserve">FERIE</t>
  </si>
  <si>
    <t xml:space="preserve">ASSENZE PER MALATTIA RETRIBUITE</t>
  </si>
  <si>
    <t xml:space="preserve">CONGEDI RETRIBUITI AI SENSI DELL'ART.42,C.5, DLGS 151/2001</t>
  </si>
  <si>
    <t xml:space="preserve">LEGGE 104/92</t>
  </si>
  <si>
    <t xml:space="preserve">ASS.RETRIB.:MATERNITA',CONGEDO PARENT.,MALATTIA FIGLIO</t>
  </si>
  <si>
    <t xml:space="preserve">ALTRI PERMESSI ED ASSENZE RETRIBUITE</t>
  </si>
  <si>
    <t xml:space="preserve">SCIOPERO</t>
  </si>
  <si>
    <t xml:space="preserve">ALTRE ASSENZE NON RETRIBUITE</t>
  </si>
  <si>
    <t xml:space="preserve">FORMAZIONE</t>
  </si>
  <si>
    <t xml:space="preserve">LAVORO A DISTANZA</t>
  </si>
  <si>
    <t xml:space="preserve">F00</t>
  </si>
  <si>
    <t xml:space="preserve">M04</t>
  </si>
  <si>
    <t xml:space="preserve">O10</t>
  </si>
  <si>
    <t xml:space="preserve">PR4</t>
  </si>
  <si>
    <t xml:space="preserve">PR5</t>
  </si>
  <si>
    <t xml:space="preserve">PR6</t>
  </si>
  <si>
    <t xml:space="preserve">SC1</t>
  </si>
  <si>
    <t xml:space="preserve">SS2</t>
  </si>
  <si>
    <t xml:space="preserve">Z01</t>
  </si>
  <si>
    <t xml:space="preserve">Z02</t>
  </si>
  <si>
    <t xml:space="preserve">N. gg</t>
  </si>
  <si>
    <t xml:space="preserve">V O C I   D I   S P E S A</t>
  </si>
  <si>
    <t xml:space="preserve">NUMERO DI MENSILITA' (**)</t>
  </si>
  <si>
    <t xml:space="preserve">STIPENDIO</t>
  </si>
  <si>
    <t xml:space="preserve">R.I.A.</t>
  </si>
  <si>
    <t xml:space="preserve">DIFFERENZIALE STIPENDIALE MATURATO</t>
  </si>
  <si>
    <t xml:space="preserve">DIFFERENZIALE STIPENDIALE/ECONOMICO DI PROFESSIONALITÀ</t>
  </si>
  <si>
    <t xml:space="preserve">TREDICESIMA MENSILiTA'</t>
  </si>
  <si>
    <t xml:space="preserve">ARRETRATI  ANNI PRECEDENTI</t>
  </si>
  <si>
    <t xml:space="preserve">RECUPERI DERIVANTI DA ASSENZE, RITARDI, ECC.</t>
  </si>
  <si>
    <t xml:space="preserve">TREDICESIMA MENSILITA'</t>
  </si>
  <si>
    <t xml:space="preserve">Numero
Inc.
</t>
  </si>
  <si>
    <r>
      <rPr>
        <b val="true"/>
        <sz val="8"/>
        <color rgb="FFFF0000"/>
        <rFont val="Arial"/>
        <family val="2"/>
        <charset val="1"/>
      </rPr>
      <t xml:space="preserve">Incongruenza
17
</t>
    </r>
    <r>
      <rPr>
        <b val="true"/>
        <sz val="8"/>
        <rFont val="Arial"/>
        <family val="2"/>
        <charset val="1"/>
      </rPr>
      <t xml:space="preserve">
Controllare RIA e Progressione per scatti</t>
    </r>
  </si>
  <si>
    <t xml:space="preserve">M000</t>
  </si>
  <si>
    <t xml:space="preserve">A015</t>
  </si>
  <si>
    <t xml:space="preserve">A031</t>
  </si>
  <si>
    <t xml:space="preserve">A033</t>
  </si>
  <si>
    <t xml:space="preserve">A034</t>
  </si>
  <si>
    <t xml:space="preserve">A035</t>
  </si>
  <si>
    <t xml:space="preserve">A045</t>
  </si>
  <si>
    <t xml:space="preserve">A070</t>
  </si>
  <si>
    <t xml:space="preserve">RIA</t>
  </si>
  <si>
    <t xml:space="preserve">Progressioni</t>
  </si>
  <si>
    <t xml:space="preserve">si</t>
  </si>
  <si>
    <t xml:space="preserve">no</t>
  </si>
  <si>
    <t xml:space="preserve">IND. DI VACANZA CONTRATTUALE</t>
  </si>
  <si>
    <t xml:space="preserve">IND. DI VIGILANZA</t>
  </si>
  <si>
    <t xml:space="preserve">PERSONALE SCOLASTICO</t>
  </si>
  <si>
    <t xml:space="preserve">RETRIBUZIONE DI POSIZIONE</t>
  </si>
  <si>
    <t xml:space="preserve">RETRIBUZIONE DI RISULTATO</t>
  </si>
  <si>
    <t xml:space="preserve">INDENNITA DI COMPARTO</t>
  </si>
  <si>
    <t xml:space="preserve">RETRIBUZIONE AGGIUNTIVA PER SEDI CONVENZIONATE</t>
  </si>
  <si>
    <t xml:space="preserve">ASSEGNO AD PERSONAM</t>
  </si>
  <si>
    <t xml:space="preserve">INDENNITA' ART.42, COMMA 5-TER, D.LGS. 151/2001</t>
  </si>
  <si>
    <t xml:space="preserve">INDENNITA' DI STAFF/COLLABORAZIONE</t>
  </si>
  <si>
    <t xml:space="preserve">COMPENSI ONERI RISCHI E DISAGI</t>
  </si>
  <si>
    <t xml:space="preserve">COMPENSO AGGIUNTIVO AL SEGR. COMUNALE QUALE DIR. GENERALE</t>
  </si>
  <si>
    <t xml:space="preserve">FONDO SPECIF. RESPONSAB.</t>
  </si>
  <si>
    <t xml:space="preserve">COMPENSI PRODUTTIVITA' </t>
  </si>
  <si>
    <t xml:space="preserve">INCENTIVI ALLA PROGETTAZIONE EX LEGGE MERLONI</t>
  </si>
  <si>
    <t xml:space="preserve">DIRITTI DI ROGITO E INDENNITÀ DI SCAVALCO</t>
  </si>
  <si>
    <t xml:space="preserve">ONORARI AVVOCATI</t>
  </si>
  <si>
    <t xml:space="preserve">COMPETENZE PERSONALE COMANDATO/DISTACCATO PRESSO L'AMM.NE</t>
  </si>
  <si>
    <t xml:space="preserve">INDENNITA' DI FUNZIONE</t>
  </si>
  <si>
    <t xml:space="preserve">ARRETRATI ANNI PRECEDENTI</t>
  </si>
  <si>
    <t xml:space="preserve">ALTRE SPESE ACCESSORIE ED INDENNITA' VARIE</t>
  </si>
  <si>
    <t xml:space="preserve">STRAORDINARIO</t>
  </si>
  <si>
    <t xml:space="preserve">TOTALE </t>
  </si>
  <si>
    <t xml:space="preserve">INCENTIVI PER FUNZIONI TECNICHE</t>
  </si>
  <si>
    <t xml:space="preserve">MACRO CATEGO RIA</t>
  </si>
  <si>
    <t xml:space="preserve">I422</t>
  </si>
  <si>
    <t xml:space="preserve">I125</t>
  </si>
  <si>
    <t xml:space="preserve">I143</t>
  </si>
  <si>
    <t xml:space="preserve">I207</t>
  </si>
  <si>
    <t xml:space="preserve">I212</t>
  </si>
  <si>
    <t xml:space="preserve">I222</t>
  </si>
  <si>
    <t xml:space="preserve">I223</t>
  </si>
  <si>
    <t xml:space="preserve">I418</t>
  </si>
  <si>
    <t xml:space="preserve">I424</t>
  </si>
  <si>
    <t xml:space="preserve">S190</t>
  </si>
  <si>
    <t xml:space="preserve">S604</t>
  </si>
  <si>
    <t xml:space="preserve">S710</t>
  </si>
  <si>
    <t xml:space="preserve">S615</t>
  </si>
  <si>
    <t xml:space="preserve">S630</t>
  </si>
  <si>
    <t xml:space="preserve">S720</t>
  </si>
  <si>
    <t xml:space="preserve">S740</t>
  </si>
  <si>
    <t xml:space="preserve">S750</t>
  </si>
  <si>
    <t xml:space="preserve">S761</t>
  </si>
  <si>
    <t xml:space="preserve">S771</t>
  </si>
  <si>
    <t xml:space="preserve">S998</t>
  </si>
  <si>
    <t xml:space="preserve">S999</t>
  </si>
  <si>
    <t xml:space="preserve">T101</t>
  </si>
  <si>
    <t xml:space="preserve">SC</t>
  </si>
  <si>
    <t xml:space="preserve">AP</t>
  </si>
  <si>
    <t xml:space="preserve">ND</t>
  </si>
  <si>
    <t xml:space="preserve">DESCRIZIONE</t>
  </si>
  <si>
    <t xml:space="preserve">Codice</t>
  </si>
  <si>
    <t xml:space="preserve">Importo</t>
  </si>
  <si>
    <t xml:space="preserve">ASSEGNI PER IL NUCLEO FAMILIARE</t>
  </si>
  <si>
    <t xml:space="preserve">L005</t>
  </si>
  <si>
    <t xml:space="preserve">GESTIONE MENSE </t>
  </si>
  <si>
    <t xml:space="preserve">L010</t>
  </si>
  <si>
    <t xml:space="preserve">EROGAZIONE BUONI PASTO</t>
  </si>
  <si>
    <t xml:space="preserve">L011</t>
  </si>
  <si>
    <t xml:space="preserve">FORMAZIONE DEL PERSONALE</t>
  </si>
  <si>
    <t xml:space="preserve">L020</t>
  </si>
  <si>
    <t xml:space="preserve">BENESSERE DEL PERSONALE</t>
  </si>
  <si>
    <t xml:space="preserve">L090</t>
  </si>
  <si>
    <t xml:space="preserve">EQUO INDENNIZZO AL PERSONALE</t>
  </si>
  <si>
    <t xml:space="preserve">L100</t>
  </si>
  <si>
    <t xml:space="preserve">SOMME CORRISPOSTE AD AGENZIA DI SOMMINISTRAZIONE(INTERINALI)</t>
  </si>
  <si>
    <t xml:space="preserve">L105</t>
  </si>
  <si>
    <t xml:space="preserve">COPERTURE ASSICURATIVE</t>
  </si>
  <si>
    <t xml:space="preserve">L107</t>
  </si>
  <si>
    <t xml:space="preserve">CONTRATTI DI COLLABORAZIONE PROFESSIONALE</t>
  </si>
  <si>
    <t xml:space="preserve">L111</t>
  </si>
  <si>
    <t xml:space="preserve">INCARICHI DI STUDIO/RICERCA/CONSULENZA</t>
  </si>
  <si>
    <t xml:space="preserve">L112</t>
  </si>
  <si>
    <t xml:space="preserve">CONTRATTI PER RESA SERVIZI/ADEMPIMENTI OBBLIGATORI PER LEGGE</t>
  </si>
  <si>
    <t xml:space="preserve">L115</t>
  </si>
  <si>
    <t xml:space="preserve">ALTRE SPESE</t>
  </si>
  <si>
    <t xml:space="preserve">L110</t>
  </si>
  <si>
    <t xml:space="preserve">RETRIBUZIONI PERSONALE  A TEMPO DETERMINATO</t>
  </si>
  <si>
    <t xml:space="preserve">P015</t>
  </si>
  <si>
    <t xml:space="preserve">RETRIBUZIONI PERSONALE CON CONTRATTO DI FORMAZIONE E LAVORO</t>
  </si>
  <si>
    <t xml:space="preserve">P016</t>
  </si>
  <si>
    <t xml:space="preserve">INDENNITA' DI MISSIONE E TRASFERIMENTO</t>
  </si>
  <si>
    <t xml:space="preserve">P030</t>
  </si>
  <si>
    <t xml:space="preserve">CONTRIBUTI A CARICO DELL'AMM.NE PER FONDI PREV. COMPLEMENTARE</t>
  </si>
  <si>
    <t xml:space="preserve">P035</t>
  </si>
  <si>
    <t xml:space="preserve">CONTRIBUTI A CARICO DELL'AMM.NE SU COMP. FISSE E ACCESSORIE</t>
  </si>
  <si>
    <t xml:space="preserve">P055</t>
  </si>
  <si>
    <t xml:space="preserve">QUOTE ANNUE ACCANTONAMENTO TFR O ALTRA IND. FINE SERVIZIO</t>
  </si>
  <si>
    <t xml:space="preserve">P058</t>
  </si>
  <si>
    <t xml:space="preserve">IRAP</t>
  </si>
  <si>
    <t xml:space="preserve">P061</t>
  </si>
  <si>
    <t xml:space="preserve">IRAP
Commerciale</t>
  </si>
  <si>
    <t xml:space="preserve">ONERI PER I CONTRATTI DI SOMMINISTRAZIONE(INTERINALI)</t>
  </si>
  <si>
    <t xml:space="preserve">P062</t>
  </si>
  <si>
    <t xml:space="preserve">COMPENSI PER PERSONALE ADDETTO AI LAVORI SOCIALMENTE UTILI</t>
  </si>
  <si>
    <t xml:space="preserve">P065</t>
  </si>
  <si>
    <t xml:space="preserve">SOMME RIMBORSATE PER PERSONALE COMAND./FUORI RUOLO/IN CONV.</t>
  </si>
  <si>
    <t xml:space="preserve">P071</t>
  </si>
  <si>
    <t xml:space="preserve">ALTRE SOMME RIMBORSATE ALLE AMMINISTRAZIONI</t>
  </si>
  <si>
    <t xml:space="preserve">P074</t>
  </si>
  <si>
    <t xml:space="preserve">SOMME RICEVUTE DA U.E. E/O PRIVATI (-)</t>
  </si>
  <si>
    <t xml:space="preserve">P098</t>
  </si>
  <si>
    <t xml:space="preserve">RIMBORSI RICEVUTI PER PERS. COMAND./FUORI RUOLO/IN CONV. (-)</t>
  </si>
  <si>
    <t xml:space="preserve">P090</t>
  </si>
  <si>
    <t xml:space="preserve">ALTRI RIMBORSI RICEVUTI DALLE AMMINISTRAZIONI (-)</t>
  </si>
  <si>
    <t xml:space="preserve">P099</t>
  </si>
  <si>
    <t xml:space="preserve">NOTE: Elenco Istituzioni ed importi dei rimborsi effettuati (**)</t>
  </si>
  <si>
    <t xml:space="preserve">NOTE: Elenco Istituzioni ed importi dei rimborsi ricevuti (***)</t>
  </si>
  <si>
    <t xml:space="preserve">(*)  gli importi vanno indicati in EURO, senza cifre decimali (cfr. circolare: "istruzioni generali e specifiche di comparto")</t>
  </si>
  <si>
    <t xml:space="preserve">(**) campo riservato all'inserimento delle informazioni di dettaglio (nome Istituzione ed importo) riguardanti i rimborsi effettuati (P071, P074). Eventuali note su altre voci di spesa dovranno essere immesse nel campo "note e chiarimenti" della SI_1</t>
  </si>
  <si>
    <t xml:space="preserve">(***) campo riservato all'inserimento delle informazioni di dettaglio (nome Istituzione ed importo) riguardanti i rimborsi ricevuti (P090, P098, P099). Eventuali note su altre voci di spesa dovranno essere immesse nel campo "note e chiarimenti" della SI_1</t>
  </si>
  <si>
    <r>
      <rPr>
        <b val="true"/>
        <sz val="10"/>
        <rFont val="Arial"/>
        <family val="2"/>
        <charset val="1"/>
      </rPr>
      <t xml:space="preserve">Costituzione fondi per il trattamento accessorio</t>
    </r>
    <r>
      <rPr>
        <sz val="10"/>
        <rFont val="Arial"/>
        <family val="2"/>
        <charset val="1"/>
      </rPr>
      <t xml:space="preserve"> </t>
    </r>
    <r>
      <rPr>
        <vertAlign val="superscript"/>
        <sz val="10"/>
        <rFont val="Arial"/>
        <family val="2"/>
        <charset val="1"/>
      </rPr>
      <t xml:space="preserve">(1)</t>
    </r>
  </si>
  <si>
    <r>
      <rPr>
        <b val="true"/>
        <sz val="10"/>
        <rFont val="Arial"/>
        <family val="2"/>
        <charset val="1"/>
      </rPr>
      <t xml:space="preserve">Destinazione fondi per il trattamento accessorio</t>
    </r>
    <r>
      <rPr>
        <sz val="10"/>
        <rFont val="Arial"/>
        <family val="2"/>
        <charset val="1"/>
      </rPr>
      <t xml:space="preserve"> </t>
    </r>
    <r>
      <rPr>
        <vertAlign val="superscript"/>
        <sz val="10"/>
        <rFont val="Arial"/>
        <family val="2"/>
        <charset val="1"/>
      </rPr>
      <t xml:space="preserve">(1)</t>
    </r>
  </si>
  <si>
    <t xml:space="preserve">SQUADRATURA 9</t>
  </si>
  <si>
    <t xml:space="preserve">CODICE</t>
  </si>
  <si>
    <t xml:space="preserve">IMPORTI</t>
  </si>
  <si>
    <t xml:space="preserve">Non operativa</t>
  </si>
  <si>
    <t xml:space="preserve">Segretario comunale e provinciale (bilancio)</t>
  </si>
  <si>
    <t xml:space="preserve">INCONGRUENZA 9</t>
  </si>
  <si>
    <t xml:space="preserve">Risorse / Costituzione del fondo</t>
  </si>
  <si>
    <t xml:space="preserve">Impeghi / Importi erogati</t>
  </si>
  <si>
    <t xml:space="preserve">Risorse a carico del bilancio</t>
  </si>
  <si>
    <t xml:space="preserve">Destinazioni erogate per prestazioni rese nell'anno di riferimento</t>
  </si>
  <si>
    <t xml:space="preserve">Fondo</t>
  </si>
  <si>
    <t xml:space="preserve">Natura</t>
  </si>
  <si>
    <t xml:space="preserve">Voce</t>
  </si>
  <si>
    <t xml:space="preserve">Dato</t>
  </si>
  <si>
    <t xml:space="preserve">Ris tratt access Segret Com.le e Prov.le anno di rilevazione</t>
  </si>
  <si>
    <t xml:space="preserve">F18J</t>
  </si>
  <si>
    <r>
      <rPr>
        <sz val="8"/>
        <rFont val="Arial"/>
        <family val="2"/>
        <charset val="1"/>
      </rPr>
      <t xml:space="preserve">Retribuzione di Posizione</t>
    </r>
    <r>
      <rPr>
        <vertAlign val="superscript"/>
        <sz val="8"/>
        <rFont val="Arial"/>
        <family val="2"/>
        <charset val="1"/>
      </rPr>
      <t xml:space="preserve"> (2)</t>
    </r>
  </si>
  <si>
    <t xml:space="preserve">U448</t>
  </si>
  <si>
    <t xml:space="preserve">SQUADRATURA 8</t>
  </si>
  <si>
    <r>
      <rPr>
        <sz val="8"/>
        <color rgb="FF0000CC"/>
        <rFont val="Arial"/>
        <family val="2"/>
        <charset val="1"/>
      </rPr>
      <t xml:space="preserve">Incremento per l’attuazione dei progetti PNRR </t>
    </r>
    <r>
      <rPr>
        <vertAlign val="superscript"/>
        <sz val="8"/>
        <color rgb="FF0000CC"/>
        <rFont val="Arial"/>
        <family val="2"/>
        <charset val="1"/>
      </rPr>
      <t xml:space="preserve">(3)</t>
    </r>
  </si>
  <si>
    <t xml:space="preserve">F24K</t>
  </si>
  <si>
    <t xml:space="preserve">Maggiorazione retribuzione di posizione  </t>
  </si>
  <si>
    <t xml:space="preserve">U06Z</t>
  </si>
  <si>
    <t xml:space="preserve">(eventuali) Quote a rimborso ex art 43 c 2 Ccnl 16-5-01</t>
  </si>
  <si>
    <t xml:space="preserve">F20M</t>
  </si>
  <si>
    <t xml:space="preserve">Galleggiamento funzione dirigenziale o P.O. più elevata</t>
  </si>
  <si>
    <t xml:space="preserve">U07B</t>
  </si>
  <si>
    <t xml:space="preserve">Totale Risorse a carico del Bilancio</t>
  </si>
  <si>
    <t xml:space="preserve">Retribuzione di Risultato</t>
  </si>
  <si>
    <t xml:space="preserve">U449</t>
  </si>
  <si>
    <t xml:space="preserve">###</t>
  </si>
  <si>
    <t xml:space="preserve">Totale Segretario Com.le e Prov.le (bilancio)</t>
  </si>
  <si>
    <t xml:space="preserve">Totale Destinazioni erogate per prestazioni rese nell'anno di riferimento</t>
  </si>
  <si>
    <t xml:space="preserve">TOTALE GENERALE RISORSE</t>
  </si>
  <si>
    <t xml:space="preserve">TOTALE GENERALE IMPIEGHI EROGATI</t>
  </si>
  <si>
    <r>
      <rPr>
        <vertAlign val="superscript"/>
        <sz val="8"/>
        <rFont val="Arial"/>
        <family val="2"/>
        <charset val="1"/>
      </rPr>
      <t xml:space="preserve">(1) </t>
    </r>
    <r>
      <rPr>
        <sz val="8"/>
        <rFont val="Arial"/>
        <family val="2"/>
        <charset val="1"/>
      </rPr>
      <t xml:space="preserve">Tutti gli importi vanno indicati in euro e al netto degli oneri sociali (contributi ed IRAP) a carico del datore di lavoro.</t>
    </r>
  </si>
  <si>
    <r>
      <rPr>
        <vertAlign val="superscript"/>
        <sz val="8"/>
        <rFont val="Arial"/>
        <family val="2"/>
        <charset val="1"/>
      </rPr>
      <t xml:space="preserve">(2) </t>
    </r>
    <r>
      <rPr>
        <sz val="8"/>
        <rFont val="Arial"/>
        <family val="2"/>
        <charset val="1"/>
      </rPr>
      <t xml:space="preserve">Al netto delle maggiorazioni previste dall'articolo 41, commi 4 (U06Z) e 5 (U07B) del Ccnl 1998-01 che vanno riportate nelle relative voci.</t>
    </r>
  </si>
  <si>
    <r>
      <rPr>
        <vertAlign val="superscript"/>
        <sz val="8"/>
        <rFont val="Arial"/>
        <family val="2"/>
        <charset val="1"/>
      </rPr>
      <t xml:space="preserve">(3) </t>
    </r>
    <r>
      <rPr>
        <sz val="8"/>
        <rFont val="Arial"/>
        <family val="2"/>
        <charset val="1"/>
      </rPr>
      <t xml:space="preserve">Art. 8, c. 3, secondo periodo, DL n.  13/2023: per gli impegni derivanti dall’attuazione dei progetti del PNRR e nel rispetto dei requisiti di cui al comma 4, è facoltà degli enti locali incrementare le risorse accessorie del segretario comunale e provinciale,</t>
    </r>
  </si>
  <si>
    <t xml:space="preserve">   in deroga al limite 2016 e fino a un massimo del 5% calcolato sul valore della retribuzione di posizione (teorica) spettante al segretario in base all’art. art. 107 comma 1 del CCNL 2016-18 e sul valore della retribuzione di risultato</t>
  </si>
  <si>
    <t xml:space="preserve">   calcolata in base alla percentuale (teorica) individuata ai sensi dell’art. 42 del CCNL 1998-01. Il tutto va suddiviso pro-quota in caso di segreteria convenzionata.</t>
  </si>
  <si>
    <t xml:space="preserve">SQ9</t>
  </si>
  <si>
    <t xml:space="preserve">Risorse per la retribuzione di posizione e di risultato</t>
  </si>
  <si>
    <t xml:space="preserve">Risorse fisse aventi carattere di certezza e stabilità</t>
  </si>
  <si>
    <t xml:space="preserve">Art 57 c 2 L A Ccnl 16-18 - Unico importo 2020</t>
  </si>
  <si>
    <t xml:space="preserve">F18K</t>
  </si>
  <si>
    <t xml:space="preserve">Retribuzione di Posizione</t>
  </si>
  <si>
    <t xml:space="preserve">Art 11 c 1 L B DL 135/18 - Incr acc ass deroga fac ass.li</t>
  </si>
  <si>
    <t xml:space="preserve">F16L</t>
  </si>
  <si>
    <r>
      <rPr>
        <sz val="8"/>
        <rFont val="Arial"/>
        <family val="2"/>
        <charset val="1"/>
      </rPr>
      <t xml:space="preserve">Art 33 DL 34/19 - Assunz. su base di sostenibilità</t>
    </r>
    <r>
      <rPr>
        <vertAlign val="superscript"/>
        <sz val="8"/>
        <rFont val="Arial"/>
        <family val="2"/>
        <charset val="1"/>
      </rPr>
      <t xml:space="preserve"> (2)</t>
    </r>
  </si>
  <si>
    <t xml:space="preserve">F15J</t>
  </si>
  <si>
    <t xml:space="preserve">Retribuzione di Risultato (Onnicomprensività)</t>
  </si>
  <si>
    <t xml:space="preserve">U02I</t>
  </si>
  <si>
    <r>
      <rPr>
        <sz val="8"/>
        <rFont val="Arial"/>
        <family val="2"/>
        <charset val="1"/>
      </rPr>
      <t xml:space="preserve">Art 57 c 2 L B Ccnl 16-18 - Altre spec disp legge </t>
    </r>
    <r>
      <rPr>
        <vertAlign val="superscript"/>
        <sz val="8"/>
        <rFont val="Arial"/>
        <family val="2"/>
        <charset val="1"/>
      </rPr>
      <t xml:space="preserve">(3)</t>
    </r>
  </si>
  <si>
    <t xml:space="preserve">F18M</t>
  </si>
  <si>
    <r>
      <rPr>
        <sz val="8"/>
        <rFont val="Arial"/>
        <family val="2"/>
        <charset val="1"/>
      </rPr>
      <t xml:space="preserve">Art 57 c 2 L C Ccnl 16-18 - RIA cess ann prec misura intera</t>
    </r>
    <r>
      <rPr>
        <vertAlign val="superscript"/>
        <sz val="8"/>
        <rFont val="Arial"/>
        <family val="2"/>
        <charset val="1"/>
      </rPr>
      <t xml:space="preserve"> (4)</t>
    </r>
  </si>
  <si>
    <t xml:space="preserve">F20N</t>
  </si>
  <si>
    <t xml:space="preserve">Totale Fondo posizione e risultato</t>
  </si>
  <si>
    <t xml:space="preserve">Art 57 c 2 L E Ccnl 16-18 - Ris adeg fondo scelte org e gest</t>
  </si>
  <si>
    <t xml:space="preserve">F18N</t>
  </si>
  <si>
    <t xml:space="preserve">Altre risorse non comprese fra le precedenti</t>
  </si>
  <si>
    <t xml:space="preserve">F00O</t>
  </si>
  <si>
    <t xml:space="preserve">Totale Risorse fisse</t>
  </si>
  <si>
    <t xml:space="preserve">Risorse variabili</t>
  </si>
  <si>
    <t xml:space="preserve">Art 208 cc 4 L c e 5 DLgs 285/92 - Prov.ti violaz cod strada</t>
  </si>
  <si>
    <t xml:space="preserve">F18O</t>
  </si>
  <si>
    <t xml:space="preserve">Art 43 L 449/1997 - Entr. conto terzi o utenza o sponsor.</t>
  </si>
  <si>
    <t xml:space="preserve">F50H</t>
  </si>
  <si>
    <t xml:space="preserve">Art 16 cc 4-5-6 DL 98/11 - Risp. piani razionalizzazione</t>
  </si>
  <si>
    <t xml:space="preserve">F96H</t>
  </si>
  <si>
    <t xml:space="preserve">Art 9 c 3 DL 90/2014 - Comp Avvocati carico controparti</t>
  </si>
  <si>
    <t xml:space="preserve">F10M</t>
  </si>
  <si>
    <t xml:space="preserve">Art 9 c 6 DL 90/2014 - Comp Avvocati spese compensate</t>
  </si>
  <si>
    <t xml:space="preserve">F10N</t>
  </si>
  <si>
    <t xml:space="preserve">Art 1 c 1091 L 145/2018 - Rec. ev. IMU e TARI</t>
  </si>
  <si>
    <t xml:space="preserve">F10L</t>
  </si>
  <si>
    <r>
      <rPr>
        <sz val="8"/>
        <color rgb="FF0000CC"/>
        <rFont val="Arial"/>
        <family val="2"/>
        <charset val="1"/>
      </rPr>
      <t xml:space="preserve">Art 8 c 3 p 1 DL 13/2023 - Increm. attuazione progetti PNRR </t>
    </r>
    <r>
      <rPr>
        <vertAlign val="superscript"/>
        <sz val="8"/>
        <color rgb="FF0000CC"/>
        <rFont val="Arial"/>
        <family val="2"/>
        <charset val="1"/>
      </rPr>
      <t xml:space="preserve">(5)</t>
    </r>
  </si>
  <si>
    <t xml:space="preserve">F24L</t>
  </si>
  <si>
    <t xml:space="preserve">Art 8 c 5 DL 13/2023 - Incent. funz. tecniche progetti PNRR</t>
  </si>
  <si>
    <t xml:space="preserve">F24M</t>
  </si>
  <si>
    <r>
      <rPr>
        <sz val="8"/>
        <rFont val="Arial"/>
        <family val="2"/>
        <charset val="1"/>
      </rPr>
      <t xml:space="preserve">Art 57 c 2 L B e D Ccnl 16-18 - Altre spec disp legge </t>
    </r>
    <r>
      <rPr>
        <vertAlign val="superscript"/>
        <sz val="8"/>
        <rFont val="Arial"/>
        <family val="2"/>
        <charset val="1"/>
      </rPr>
      <t xml:space="preserve">(3)</t>
    </r>
  </si>
  <si>
    <t xml:space="preserve">F18P</t>
  </si>
  <si>
    <t xml:space="preserve">Art 57 c 2 L C Ccnl 16-18 - RIA cess anno prec mens residue</t>
  </si>
  <si>
    <t xml:space="preserve">F20O</t>
  </si>
  <si>
    <t xml:space="preserve">Somme non utilizzate fondo/i anno precedente</t>
  </si>
  <si>
    <t xml:space="preserve">F999</t>
  </si>
  <si>
    <t xml:space="preserve">Totale Risorse variabili</t>
  </si>
  <si>
    <t xml:space="preserve">Decurtazioni</t>
  </si>
  <si>
    <t xml:space="preserve">Art 1 c 456 L. 147/2013 - Decurtazione permanente</t>
  </si>
  <si>
    <t xml:space="preserve">F27I</t>
  </si>
  <si>
    <t xml:space="preserve">Art 23 c 2 Dlgs 75/2017 - Dec. fondo rispetto limite 2016</t>
  </si>
  <si>
    <t xml:space="preserve">F00P</t>
  </si>
  <si>
    <t xml:space="preserve">Art 40 c 3-q DLgs 165/2001 - Dec. anno per piani di recup.</t>
  </si>
  <si>
    <t xml:space="preserve">F01S</t>
  </si>
  <si>
    <t xml:space="preserve">Art 4 DL 16/2014 - Dec. anno per piani di recup.</t>
  </si>
  <si>
    <t xml:space="preserve">F01T</t>
  </si>
  <si>
    <t xml:space="preserve">Altre decurtazioni non comprese fra le precedenti</t>
  </si>
  <si>
    <t xml:space="preserve">F01P</t>
  </si>
  <si>
    <t xml:space="preserve">Totale Decurtazioni</t>
  </si>
  <si>
    <r>
      <rPr>
        <vertAlign val="superscript"/>
        <sz val="8"/>
        <rFont val="Arial"/>
        <family val="2"/>
        <charset val="1"/>
      </rPr>
      <t xml:space="preserve">(1) </t>
    </r>
    <r>
      <rPr>
        <sz val="8"/>
        <rFont val="Arial"/>
        <family val="2"/>
        <charset val="1"/>
      </rPr>
      <t xml:space="preserve"> Tutti gli importi vanno indicati in euro e al netto degli oneri sociali (contributi ed IRAP) a carico del datore di lavoro.</t>
    </r>
  </si>
  <si>
    <r>
      <rPr>
        <vertAlign val="superscript"/>
        <sz val="8"/>
        <rFont val="Arial"/>
        <family val="2"/>
        <charset val="1"/>
      </rPr>
      <t xml:space="preserve">(2) </t>
    </r>
    <r>
      <rPr>
        <sz val="8"/>
        <rFont val="Arial"/>
        <family val="2"/>
        <charset val="1"/>
      </rPr>
      <t xml:space="preserve">Indicare gli incrementi del fondo come certificati dall'organo di controllo determinati da assunzioni anche secondo l'orientamento espresso dalla Corte dei conti, sezione autonomie con deliberazione n. 18/SEZAUT/2023/QMIG.</t>
    </r>
  </si>
  <si>
    <r>
      <rPr>
        <vertAlign val="superscript"/>
        <sz val="8"/>
        <rFont val="Arial"/>
        <family val="2"/>
        <charset val="1"/>
      </rPr>
      <t xml:space="preserve">(3) </t>
    </r>
    <r>
      <rPr>
        <sz val="8"/>
        <rFont val="Arial"/>
        <family val="2"/>
        <charset val="1"/>
      </rPr>
      <t xml:space="preserve">Escluse le poste identificate in voci specifiche separate.</t>
    </r>
  </si>
  <si>
    <r>
      <rPr>
        <vertAlign val="superscript"/>
        <sz val="8"/>
        <rFont val="Arial"/>
        <family val="2"/>
        <charset val="1"/>
      </rPr>
      <t xml:space="preserve">(4) </t>
    </r>
    <r>
      <rPr>
        <sz val="8"/>
        <rFont val="Arial"/>
        <family val="2"/>
        <charset val="1"/>
      </rPr>
      <t xml:space="preserve">Inserire cumulativamente la RIA del personale cessato (misura intera), dall'anno 2021 (la RIA 2020 va ricompresa nella voce F18K secondo le indicazioni dell'art. 57, comma 2, lettera a) del Ccnl 206-18).</t>
    </r>
  </si>
  <si>
    <r>
      <rPr>
        <vertAlign val="superscript"/>
        <sz val="8"/>
        <rFont val="Arial"/>
        <family val="2"/>
        <charset val="1"/>
      </rPr>
      <t xml:space="preserve">(5)</t>
    </r>
    <r>
      <rPr>
        <sz val="8"/>
        <rFont val="Arial"/>
        <family val="2"/>
        <charset val="1"/>
      </rPr>
      <t xml:space="preserve"> È facoltà degli enti locali incrementare la componente variabile del fondo in deroga al limite 2016 e fino a un massimo del 5% calcolato sulla componente stabile del fondo certificato nel 2016, in relazione agli impegni derivanti</t>
    </r>
  </si>
  <si>
    <t xml:space="preserve">    dall’attuazione dei progetti del PNRR e nel rispetto dei requisiti di cui al comma 4 dell’art. 8 del DL n. 13/2023.</t>
  </si>
  <si>
    <r>
      <rPr>
        <b val="true"/>
        <sz val="10"/>
        <rFont val="Arial"/>
        <family val="2"/>
        <charset val="1"/>
      </rPr>
      <t xml:space="preserve">Destinazione fondi per il trattamento accessorio</t>
    </r>
    <r>
      <rPr>
        <b val="true"/>
        <sz val="10"/>
        <color rgb="FF0000FF"/>
        <rFont val="Arial"/>
        <family val="2"/>
        <charset val="1"/>
      </rPr>
      <t xml:space="preserve"> </t>
    </r>
    <r>
      <rPr>
        <vertAlign val="superscript"/>
        <sz val="10"/>
        <rFont val="Arial"/>
        <family val="2"/>
        <charset val="1"/>
      </rPr>
      <t xml:space="preserve">(1)</t>
    </r>
  </si>
  <si>
    <t xml:space="preserve">Fondo risorse decentrate</t>
  </si>
  <si>
    <t xml:space="preserve">Art 67 c 1 Ccnl 16-18 - Unico importo consolidato 2017</t>
  </si>
  <si>
    <t xml:space="preserve">F00B</t>
  </si>
  <si>
    <t xml:space="preserve">Differenziali stipendiali in essere non disponibili alla CI</t>
  </si>
  <si>
    <t xml:space="preserve">U20S</t>
  </si>
  <si>
    <t xml:space="preserve">Art 67 c 2 L A Ccnl 16-18 - Increm 83,20 euro dal 31.12.2018</t>
  </si>
  <si>
    <t xml:space="preserve">F10Y</t>
  </si>
  <si>
    <t xml:space="preserve">Progressioni economiche anno di rifer.to</t>
  </si>
  <si>
    <t xml:space="preserve">U02P</t>
  </si>
  <si>
    <r>
      <rPr>
        <sz val="8"/>
        <rFont val="Arial"/>
        <family val="2"/>
        <charset val="1"/>
      </rPr>
      <t xml:space="preserve">Art 79 c 1 L B Ccnl 19-21 - Increm 84,50 euro dal 1.1.2021</t>
    </r>
    <r>
      <rPr>
        <vertAlign val="superscript"/>
        <sz val="8"/>
        <rFont val="Arial"/>
        <family val="2"/>
        <charset val="1"/>
      </rPr>
      <t xml:space="preserve"> </t>
    </r>
  </si>
  <si>
    <t xml:space="preserve">F20K</t>
  </si>
  <si>
    <t xml:space="preserve">Indennità di comparto - quota carico fondo</t>
  </si>
  <si>
    <t xml:space="preserve">U00D</t>
  </si>
  <si>
    <t xml:space="preserve">Art 67 c 2 L B Ccnl 16-18 - Ridet. increm. stip. Ccnl 16-18</t>
  </si>
  <si>
    <t xml:space="preserve">F00Z</t>
  </si>
  <si>
    <t xml:space="preserve">Incremento indennità personale asili nido</t>
  </si>
  <si>
    <t xml:space="preserve">U00E</t>
  </si>
  <si>
    <t xml:space="preserve">INCONGRUENZA 9 - Fondo risorse decentrate</t>
  </si>
  <si>
    <t xml:space="preserve">Art 79 c 1 L D Ccnl 19-21 - Ridet. increm. stip. Ccnl 19-21</t>
  </si>
  <si>
    <t xml:space="preserve">F23X</t>
  </si>
  <si>
    <t xml:space="preserve">Indennità personale ex VIII qualifica funzionale</t>
  </si>
  <si>
    <t xml:space="preserve">U00F</t>
  </si>
  <si>
    <t xml:space="preserve">Art 67 c 2 L C Ccnl 16-18 - RIA e ass. ad pers. cessato</t>
  </si>
  <si>
    <t xml:space="preserve">F00C</t>
  </si>
  <si>
    <t xml:space="preserve">Ass. ad pers. riass. progr. fra le aree</t>
  </si>
  <si>
    <t xml:space="preserve">U07T</t>
  </si>
  <si>
    <t xml:space="preserve">Art 2 c 3 DLgs 165/2001 - Risp. tratt. ec. pre-Ccnl 94-97</t>
  </si>
  <si>
    <t xml:space="preserve">F70A</t>
  </si>
  <si>
    <t xml:space="preserve">Premi correlati alla performance organizzativa</t>
  </si>
  <si>
    <t xml:space="preserve">U00G</t>
  </si>
  <si>
    <t xml:space="preserve">Art 67 c 2 L E Ccnl 16-18-Increm. pers. trasf. disp. legge</t>
  </si>
  <si>
    <t xml:space="preserve">F00D</t>
  </si>
  <si>
    <t xml:space="preserve">Premi correlati alla performance individuale</t>
  </si>
  <si>
    <t xml:space="preserve">U00H</t>
  </si>
  <si>
    <t xml:space="preserve">Art 67 c 2 L E Ccnl 16-18 - Increm. altro pers. trasf.</t>
  </si>
  <si>
    <t xml:space="preserve">F00E</t>
  </si>
  <si>
    <t xml:space="preserve">Indennità condizioni di lavoro</t>
  </si>
  <si>
    <t xml:space="preserve">U00J</t>
  </si>
  <si>
    <t xml:space="preserve">Art 67 c 2 L F Ccnl 16-18 - Rid. stab. org. dir. Regioni</t>
  </si>
  <si>
    <t xml:space="preserve">F00J</t>
  </si>
  <si>
    <t xml:space="preserve">Ind turno, reperib e lav fest (art 24 c 1 CCNL 14.09.2000)</t>
  </si>
  <si>
    <t xml:space="preserve">U00K</t>
  </si>
  <si>
    <t xml:space="preserve">Art 67 c 2 L G Ccnl 16-18 - Increm. riduz. stab. straord.</t>
  </si>
  <si>
    <t xml:space="preserve">F00K</t>
  </si>
  <si>
    <t xml:space="preserve">Compensi specifiche responsabilità</t>
  </si>
  <si>
    <t xml:space="preserve">U00L</t>
  </si>
  <si>
    <r>
      <rPr>
        <sz val="8"/>
        <rFont val="Arial"/>
        <family val="2"/>
        <charset val="1"/>
      </rPr>
      <t xml:space="preserve">Art 79 c 1 L C Ccnl 19-21 - Incr. stabile consist. personale</t>
    </r>
    <r>
      <rPr>
        <vertAlign val="superscript"/>
        <sz val="8"/>
        <rFont val="Arial"/>
        <family val="2"/>
        <charset val="1"/>
      </rPr>
      <t xml:space="preserve"> (2)</t>
    </r>
  </si>
  <si>
    <t xml:space="preserve">F23Y</t>
  </si>
  <si>
    <t xml:space="preserve">Incentivi funzioni tecniche</t>
  </si>
  <si>
    <t xml:space="preserve">U22I</t>
  </si>
  <si>
    <t xml:space="preserve">Art 79 c 1-bis Ccnl 19-21 - Diff stip B3-B1, D3-D1</t>
  </si>
  <si>
    <t xml:space="preserve">F25W</t>
  </si>
  <si>
    <t xml:space="preserve">Compensi Avvocati art. 9 cc. 5-6 DL 90/2014</t>
  </si>
  <si>
    <t xml:space="preserve">U07E</t>
  </si>
  <si>
    <t xml:space="preserve">Art 1 c 800 L 205/2017 - Armonizz pers province transitato</t>
  </si>
  <si>
    <t xml:space="preserve">F10K</t>
  </si>
  <si>
    <t xml:space="preserve">Incentivi recupero evasione IMU e TARI</t>
  </si>
  <si>
    <t xml:space="preserve">U04C</t>
  </si>
  <si>
    <r>
      <rPr>
        <sz val="8"/>
        <rFont val="Arial"/>
        <family val="2"/>
        <charset val="1"/>
      </rPr>
      <t xml:space="preserve">Art 11 c 1 L B DL 135/18 - Incr acc ass deroga fac ass.li </t>
    </r>
    <r>
      <rPr>
        <vertAlign val="superscript"/>
        <sz val="8"/>
        <rFont val="Arial"/>
        <family val="2"/>
        <charset val="1"/>
      </rPr>
      <t xml:space="preserve">(3)</t>
    </r>
  </si>
  <si>
    <t xml:space="preserve">Compensi Istat Enti e Organismi pubblici autorizzati</t>
  </si>
  <si>
    <t xml:space="preserve">U00P</t>
  </si>
  <si>
    <r>
      <rPr>
        <sz val="8"/>
        <rFont val="Arial"/>
        <family val="2"/>
        <charset val="1"/>
      </rPr>
      <t xml:space="preserve">Art 33 DL 34/19 - Nuove assunzioni base sostenibilità</t>
    </r>
    <r>
      <rPr>
        <vertAlign val="superscript"/>
        <sz val="8"/>
        <rFont val="Arial"/>
        <family val="2"/>
        <charset val="1"/>
      </rPr>
      <t xml:space="preserve"> (4)</t>
    </r>
  </si>
  <si>
    <t xml:space="preserve">F15K</t>
  </si>
  <si>
    <t xml:space="preserve">Altre specifiche disposizioni di legge</t>
  </si>
  <si>
    <t xml:space="preserve">U00Q</t>
  </si>
  <si>
    <t xml:space="preserve">Compensi ai messi notificatori</t>
  </si>
  <si>
    <t xml:space="preserve">U00R</t>
  </si>
  <si>
    <t xml:space="preserve">Compensi al personale case da gioco</t>
  </si>
  <si>
    <t xml:space="preserve">U00S</t>
  </si>
  <si>
    <t xml:space="preserve">Polizia Locale - Servizi aggiuntivi iniziativa privata</t>
  </si>
  <si>
    <t xml:space="preserve">U01B</t>
  </si>
  <si>
    <t xml:space="preserve">Polizia locale - Incentivi prov violazione codice strada</t>
  </si>
  <si>
    <t xml:space="preserve">U00M</t>
  </si>
  <si>
    <t xml:space="preserve">Polizia locale - Indennità di servizio esterno</t>
  </si>
  <si>
    <t xml:space="preserve">U00V</t>
  </si>
  <si>
    <t xml:space="preserve">Polizia locale - Indennità di funzione</t>
  </si>
  <si>
    <t xml:space="preserve">U00Y</t>
  </si>
  <si>
    <t xml:space="preserve">Welfare integrativo a carico del fondo</t>
  </si>
  <si>
    <t xml:space="preserve">U02S</t>
  </si>
  <si>
    <t xml:space="preserve">Altri istituti non compresi fra i precedenti</t>
  </si>
  <si>
    <t xml:space="preserve">U998</t>
  </si>
  <si>
    <t xml:space="preserve">Art 70-ter Ccnl 16-18 - Contr Istat e Enti pubbl autorizz</t>
  </si>
  <si>
    <t xml:space="preserve">F00S</t>
  </si>
  <si>
    <t xml:space="preserve">Art 56-ter Ccnl 16-18 - Risorse serv agg PL iniz privata</t>
  </si>
  <si>
    <t xml:space="preserve">F00V</t>
  </si>
  <si>
    <t xml:space="preserve">Totale Fondo risorse decentrate</t>
  </si>
  <si>
    <t xml:space="preserve">Art 98 c 1 L C Ccnl 19-21 - Prov violaz codice strada</t>
  </si>
  <si>
    <t xml:space="preserve">F25X</t>
  </si>
  <si>
    <r>
      <rPr>
        <sz val="8"/>
        <color rgb="FF0000CC"/>
        <rFont val="Arial"/>
        <family val="2"/>
        <charset val="1"/>
      </rPr>
      <t xml:space="preserve">Art 1 DL 80/2021 - Increm. ass TD finanz diretto PNRR</t>
    </r>
    <r>
      <rPr>
        <vertAlign val="superscript"/>
        <sz val="8"/>
        <color rgb="FF0000CC"/>
        <rFont val="Arial"/>
        <family val="2"/>
        <charset val="1"/>
      </rPr>
      <t xml:space="preserve"> (5)</t>
    </r>
  </si>
  <si>
    <t xml:space="preserve">F24O</t>
  </si>
  <si>
    <r>
      <rPr>
        <sz val="8"/>
        <color rgb="FF0000CC"/>
        <rFont val="Arial"/>
        <family val="2"/>
        <charset val="1"/>
      </rPr>
      <t xml:space="preserve">Art. 31-bis cc 1,5 DL 152/21 - Increm. ass TD PNRR (Comuni)</t>
    </r>
    <r>
      <rPr>
        <vertAlign val="superscript"/>
        <sz val="8"/>
        <color rgb="FF0000CC"/>
        <rFont val="Arial"/>
        <family val="2"/>
        <charset val="1"/>
      </rPr>
      <t xml:space="preserve"> (6)</t>
    </r>
  </si>
  <si>
    <t xml:space="preserve">F24N</t>
  </si>
  <si>
    <r>
      <rPr>
        <sz val="8"/>
        <color rgb="FF0000CC"/>
        <rFont val="Arial"/>
        <family val="2"/>
        <charset val="1"/>
      </rPr>
      <t xml:space="preserve">Art 8 c 3 p 1 DL 13/2023 - Incr. attuazione progetti PNRR </t>
    </r>
    <r>
      <rPr>
        <vertAlign val="superscript"/>
        <sz val="8"/>
        <color rgb="FF0000CC"/>
        <rFont val="Arial"/>
        <family val="2"/>
        <charset val="1"/>
      </rPr>
      <t xml:space="preserve">(7)</t>
    </r>
  </si>
  <si>
    <r>
      <rPr>
        <sz val="8"/>
        <color rgb="FF0000CC"/>
        <rFont val="Arial"/>
        <family val="2"/>
        <charset val="1"/>
      </rPr>
      <t xml:space="preserve">Art. 45 DLgs 36/2023 - Incentivi alle funzioni tecniche</t>
    </r>
    <r>
      <rPr>
        <vertAlign val="superscript"/>
        <sz val="8"/>
        <color rgb="FF0000CC"/>
        <rFont val="Arial"/>
        <family val="2"/>
        <charset val="1"/>
      </rPr>
      <t xml:space="preserve"> (8)</t>
    </r>
  </si>
  <si>
    <t xml:space="preserve">F24P</t>
  </si>
  <si>
    <r>
      <rPr>
        <sz val="8"/>
        <rFont val="Arial"/>
        <family val="2"/>
        <charset val="1"/>
      </rPr>
      <t xml:space="preserve">Art 67 c 3 L C Ccnl 16-18 - Altre spec. disp. di legge </t>
    </r>
    <r>
      <rPr>
        <vertAlign val="superscript"/>
        <sz val="8"/>
        <rFont val="Arial"/>
        <family val="2"/>
        <charset val="1"/>
      </rPr>
      <t xml:space="preserve">(9)</t>
    </r>
  </si>
  <si>
    <t xml:space="preserve">F00T</t>
  </si>
  <si>
    <t xml:space="preserve">Art 67 c 3 L D Ccnl 16-18-RIA cess anno prec mensil residue</t>
  </si>
  <si>
    <t xml:space="preserve">F00U</t>
  </si>
  <si>
    <t xml:space="preserve">Art 79 c 2 L D Ccnl 19-21 -Risp. straord. cons. anno prec.</t>
  </si>
  <si>
    <t xml:space="preserve">F25Y</t>
  </si>
  <si>
    <t xml:space="preserve">Art 67 c 3 L F Ccnl 16-18 - Messi notificatori</t>
  </si>
  <si>
    <t xml:space="preserve">F00X</t>
  </si>
  <si>
    <t xml:space="preserve">Art 67 c 3 L G Ccnl 16-18 - Ris. pers. da case da gioco</t>
  </si>
  <si>
    <t xml:space="preserve">F00Y</t>
  </si>
  <si>
    <t xml:space="preserve">Art 79 c 2 L B Ccnl 19-21 - Integrazione 1,2% m.s. 1997</t>
  </si>
  <si>
    <t xml:space="preserve">F25Z</t>
  </si>
  <si>
    <t xml:space="preserve">Art 1 c 604 L 234/2021 - Increm 0,22% m.s. 2018 dal 1.1.2022</t>
  </si>
  <si>
    <t xml:space="preserve">F24T</t>
  </si>
  <si>
    <r>
      <rPr>
        <sz val="8"/>
        <color rgb="FF0000CC"/>
        <rFont val="Arial"/>
        <family val="2"/>
        <charset val="1"/>
      </rPr>
      <t xml:space="preserve">Art 79 c 2 L C Ccnl 19-21 - Scelte org. gest., retrib. ecc.</t>
    </r>
    <r>
      <rPr>
        <vertAlign val="superscript"/>
        <sz val="8"/>
        <color rgb="FF0000CC"/>
        <rFont val="Arial"/>
        <family val="2"/>
        <charset val="1"/>
      </rPr>
      <t xml:space="preserve"> (10)</t>
    </r>
  </si>
  <si>
    <t xml:space="preserve">F26B</t>
  </si>
  <si>
    <t xml:space="preserve">Art 67 c 3 L K Ccnl 16-18-Integr. pers. trasf. corso d'anno</t>
  </si>
  <si>
    <t xml:space="preserve">F01M</t>
  </si>
  <si>
    <r>
      <rPr>
        <sz val="8"/>
        <color rgb="FF0000CC"/>
        <rFont val="Arial"/>
        <family val="2"/>
        <charset val="1"/>
      </rPr>
      <t xml:space="preserve">Somme non utilizzate fondo/i anno precedente </t>
    </r>
    <r>
      <rPr>
        <vertAlign val="superscript"/>
        <sz val="8"/>
        <color rgb="FF0000CC"/>
        <rFont val="Arial"/>
        <family val="2"/>
        <charset val="1"/>
      </rPr>
      <t xml:space="preserve">(11) </t>
    </r>
  </si>
  <si>
    <t xml:space="preserve">Art 67 c 2 L E Ccnl 16-18 -Dec. pers. trasf. disp. Legge</t>
  </si>
  <si>
    <t xml:space="preserve">F01Q</t>
  </si>
  <si>
    <t xml:space="preserve">Art 67 c 2 L E Ccnl 16-18 -Dec. altro pers. trasf.</t>
  </si>
  <si>
    <t xml:space="preserve">F01R</t>
  </si>
  <si>
    <t xml:space="preserve">Art 7 c 4 L U Ccnl 19-21 - Dec. risorse destinate E.Q.</t>
  </si>
  <si>
    <t xml:space="preserve">F26J</t>
  </si>
  <si>
    <t xml:space="preserve">Art 1 c 456 L 147/2013 - Decurtazione permanente</t>
  </si>
  <si>
    <t xml:space="preserve">Incarichi di Elevata Qualificazione (bilancio)</t>
  </si>
  <si>
    <t xml:space="preserve">Risorse a carico del Bilancio</t>
  </si>
  <si>
    <r>
      <rPr>
        <sz val="8"/>
        <color rgb="FF0000CC"/>
        <rFont val="Arial"/>
        <family val="2"/>
        <charset val="1"/>
      </rPr>
      <t xml:space="preserve">Art 17 Ccnl 19-21 - Ris. dest. E.Q. anno di rilevazione</t>
    </r>
    <r>
      <rPr>
        <vertAlign val="superscript"/>
        <sz val="8"/>
        <color rgb="FF0000CC"/>
        <rFont val="Arial"/>
        <family val="2"/>
        <charset val="1"/>
      </rPr>
      <t xml:space="preserve"> (12)</t>
    </r>
  </si>
  <si>
    <t xml:space="preserve">F27N</t>
  </si>
  <si>
    <t xml:space="preserve">Retribuzione di posizione</t>
  </si>
  <si>
    <t xml:space="preserve">U00U</t>
  </si>
  <si>
    <t xml:space="preserve">Art 7 c 4 L U Ccnl 19-21 - Increm. risorse destinate inc. EQ</t>
  </si>
  <si>
    <t xml:space="preserve">F26L</t>
  </si>
  <si>
    <t xml:space="preserve">Retribuzione di risultato</t>
  </si>
  <si>
    <t xml:space="preserve">U00W</t>
  </si>
  <si>
    <t xml:space="preserve">Art 11bis c2 DL135/18 - Increm pos e ris E.Q. rinunce ass.li</t>
  </si>
  <si>
    <t xml:space="preserve">F26M</t>
  </si>
  <si>
    <t xml:space="preserve">Retribuzione di risultato per incarichi ad interim</t>
  </si>
  <si>
    <t xml:space="preserve">U00X</t>
  </si>
  <si>
    <r>
      <rPr>
        <sz val="8"/>
        <color rgb="FF0000CC"/>
        <rFont val="Arial"/>
        <family val="2"/>
        <charset val="1"/>
      </rPr>
      <t xml:space="preserve">Art 33 DL34/19 - Quota parte destinata alle E.Q.</t>
    </r>
    <r>
      <rPr>
        <vertAlign val="superscript"/>
        <sz val="8"/>
        <color rgb="FF0000CC"/>
        <rFont val="Arial"/>
        <family val="2"/>
        <charset val="1"/>
      </rPr>
      <t xml:space="preserve"> (4)</t>
    </r>
  </si>
  <si>
    <t xml:space="preserve">F26N</t>
  </si>
  <si>
    <t xml:space="preserve">Totale E.Q. (bilancio)</t>
  </si>
  <si>
    <t xml:space="preserve">Art 17 c 6 Ccnl 19-21 - Riduzione risorse destinate inc. EQ</t>
  </si>
  <si>
    <t xml:space="preserve">F26O</t>
  </si>
  <si>
    <t xml:space="preserve">Straordinario (bilancio)</t>
  </si>
  <si>
    <t xml:space="preserve">Art 14 Ccnl 98-01 - Ris straordinario ordinario anno 2017</t>
  </si>
  <si>
    <t xml:space="preserve">F15N</t>
  </si>
  <si>
    <t xml:space="preserve">Straordinario ordinario</t>
  </si>
  <si>
    <t xml:space="preserve">U05P</t>
  </si>
  <si>
    <t xml:space="preserve">Art 39 Ccnl 14.9.00 - Ris straord elettorale</t>
  </si>
  <si>
    <t xml:space="preserve">F15O</t>
  </si>
  <si>
    <t xml:space="preserve">Straordinario elettorale</t>
  </si>
  <si>
    <t xml:space="preserve">U05Q</t>
  </si>
  <si>
    <t xml:space="preserve">Art 39 Ccnl 14.9.00 - Ris straord eventi str e cal naturali</t>
  </si>
  <si>
    <t xml:space="preserve">F15P</t>
  </si>
  <si>
    <t xml:space="preserve">Straordinario per eventi straordinari e calamità naturali</t>
  </si>
  <si>
    <t xml:space="preserve">U05R</t>
  </si>
  <si>
    <t xml:space="preserve">Totale Straordinario (bilancio)</t>
  </si>
  <si>
    <t xml:space="preserve">Art 67 c 2 L G Ccnl 16-18 - Riduz stab straord a fav Fondo</t>
  </si>
  <si>
    <t xml:space="preserve">F15R</t>
  </si>
  <si>
    <r>
      <rPr>
        <vertAlign val="superscript"/>
        <sz val="8"/>
        <rFont val="Arial"/>
        <family val="2"/>
        <charset val="1"/>
      </rPr>
      <t xml:space="preserve">(2) </t>
    </r>
    <r>
      <rPr>
        <sz val="8"/>
        <rFont val="Arial"/>
        <family val="2"/>
        <charset val="1"/>
      </rPr>
      <t xml:space="preserve">Indicare in questa voce anche gli eventuali incrementi ex art. 67, comma 2, lettera h) del Ccnl 2016-18.</t>
    </r>
  </si>
  <si>
    <r>
      <rPr>
        <vertAlign val="superscript"/>
        <sz val="8"/>
        <rFont val="Arial"/>
        <family val="2"/>
        <charset val="1"/>
      </rPr>
      <t xml:space="preserve">(3)</t>
    </r>
    <r>
      <rPr>
        <sz val="8"/>
        <rFont val="Arial"/>
        <family val="2"/>
        <charset val="1"/>
      </rPr>
      <t xml:space="preserve"> Nota bene: gli incrementi della retribuzione accessoria, in deroga al limite 2016, per le assunzioni a t.d. ai sensi dell’art. 1 del DL n. 80/2021 per l’attuazione di progetti PNRR, vanno indicati nelle risorse variabili alla voce F24O.</t>
    </r>
  </si>
  <si>
    <r>
      <rPr>
        <vertAlign val="superscript"/>
        <sz val="8"/>
        <rFont val="Arial"/>
        <family val="2"/>
        <charset val="1"/>
      </rPr>
      <t xml:space="preserve">(4)</t>
    </r>
    <r>
      <rPr>
        <sz val="8"/>
        <rFont val="Arial"/>
        <family val="2"/>
        <charset val="1"/>
      </rPr>
      <t xml:space="preserve"> Indicare gli incrementi del fondo e delle risorse destinate agli incarichi di E.Q. come certificati dall'organo di controllo determinati da assunzioni a tempo indeterminato (cfr. nota MEF prot. 179877 del 1 settembre 2020).</t>
    </r>
  </si>
  <si>
    <r>
      <rPr>
        <vertAlign val="superscript"/>
        <sz val="8"/>
        <rFont val="Arial"/>
        <family val="2"/>
        <charset val="1"/>
      </rPr>
      <t xml:space="preserve">(5) </t>
    </r>
    <r>
      <rPr>
        <sz val="8"/>
        <rFont val="Arial"/>
        <family val="2"/>
        <charset val="1"/>
      </rPr>
      <t xml:space="preserve">Indicare l’incremento della retribuzione accessoria, in deroga al limite 2016, per assunzioni a t.d. effettuate ai sensi dell’art.1 del DL n. 80/2021, il cui costo è incluso nel quadro economico del progetto con relativo rimborso a carico</t>
    </r>
  </si>
  <si>
    <t xml:space="preserve">    delle risorse del PNRR.</t>
  </si>
  <si>
    <r>
      <rPr>
        <vertAlign val="superscript"/>
        <sz val="8"/>
        <rFont val="Arial"/>
        <family val="2"/>
        <charset val="1"/>
      </rPr>
      <t xml:space="preserve">(6)</t>
    </r>
    <r>
      <rPr>
        <sz val="8"/>
        <rFont val="Arial"/>
        <family val="2"/>
        <charset val="1"/>
      </rPr>
      <t xml:space="preserve"> Indicare l’incremento della retribuzione accessoria, in deroga al limite 2016, per assunzioni a t.d. effettuate ai sensi del DL n. 152/2021, art 31-bis, commi 1 (incremento finanziato con risorse proprie del Comune) e 5 (incremento </t>
    </r>
  </si>
  <si>
    <t xml:space="preserve">    finanziato dal Ministero dell’Interno, quest'ultimo limitato ai Comuni con popolazione inferiore a 5.000 abitanti di cui al DPCM 30 dicembre 2022).</t>
  </si>
  <si>
    <r>
      <rPr>
        <vertAlign val="superscript"/>
        <sz val="8"/>
        <rFont val="Arial"/>
        <family val="2"/>
        <charset val="1"/>
      </rPr>
      <t xml:space="preserve">(7)</t>
    </r>
    <r>
      <rPr>
        <sz val="8"/>
        <rFont val="Arial"/>
        <family val="2"/>
        <charset val="1"/>
      </rPr>
      <t xml:space="preserve"> È facoltà degli enti locali incrementare la componente variabile del fondo in deroga al limite 2016 e fino a un massimo del 5% calcolato sulla componente stabile del fondo certificato nel 2016, in relazione agli impegni derivanti</t>
    </r>
  </si>
  <si>
    <r>
      <rPr>
        <vertAlign val="superscript"/>
        <sz val="8"/>
        <rFont val="Arial"/>
        <family val="2"/>
        <charset val="1"/>
      </rPr>
      <t xml:space="preserve">(8) </t>
    </r>
    <r>
      <rPr>
        <sz val="8"/>
        <rFont val="Arial"/>
        <family val="2"/>
        <charset val="1"/>
      </rPr>
      <t xml:space="preserve">Ricomprendere in questa voce anche gli incentivi ex art. 113 del DLgs n. 50/2016 di competenza dell’anno di rilevazione.</t>
    </r>
  </si>
  <si>
    <r>
      <rPr>
        <vertAlign val="superscript"/>
        <sz val="8"/>
        <rFont val="Arial"/>
        <family val="2"/>
        <charset val="1"/>
      </rPr>
      <t xml:space="preserve">(9)</t>
    </r>
    <r>
      <rPr>
        <sz val="8"/>
        <rFont val="Arial"/>
        <family val="2"/>
        <charset val="1"/>
      </rPr>
      <t xml:space="preserve"> Escluse le poste identificate in voci specifiche separate.</t>
    </r>
  </si>
  <si>
    <r>
      <rPr>
        <vertAlign val="superscript"/>
        <sz val="8"/>
        <rFont val="Arial"/>
        <family val="2"/>
        <charset val="1"/>
      </rPr>
      <t xml:space="preserve">(10)</t>
    </r>
    <r>
      <rPr>
        <sz val="8"/>
        <rFont val="Arial"/>
        <family val="2"/>
        <charset val="1"/>
      </rPr>
      <t xml:space="preserve"> Ad esclusione dei proventi per violazione del codice della strada che vanno inseriti nella specifica voce.</t>
    </r>
  </si>
  <si>
    <r>
      <rPr>
        <vertAlign val="superscript"/>
        <sz val="8"/>
        <rFont val="Arial"/>
        <family val="2"/>
        <charset val="1"/>
      </rPr>
      <t xml:space="preserve">(11)</t>
    </r>
    <r>
      <rPr>
        <sz val="8"/>
        <rFont val="Arial"/>
        <family val="2"/>
        <charset val="1"/>
      </rPr>
      <t xml:space="preserve"> Secondo le indicazioni dell'articolo 80, comma 1, ultimo periodo del Ccnl 2019-21.</t>
    </r>
  </si>
  <si>
    <r>
      <rPr>
        <vertAlign val="superscript"/>
        <sz val="8"/>
        <rFont val="Arial"/>
        <family val="2"/>
        <charset val="1"/>
      </rPr>
      <t xml:space="preserve">(12)</t>
    </r>
    <r>
      <rPr>
        <sz val="8"/>
        <rFont val="Arial"/>
        <family val="2"/>
        <charset val="1"/>
      </rPr>
      <t xml:space="preserve"> Al netto delle voci rappresentate nelle voci successive e nel rispetto complessivo del limite 2016 di cui all'art. 73, comma 2, del DLgs n. 75/2017.</t>
    </r>
  </si>
  <si>
    <t xml:space="preserve">SQUADRATURA 5</t>
  </si>
  <si>
    <t xml:space="preserve">SCHEDA UNIFICATA EX ART. 40 BIS, COMMA 3 DEL D.LGS. N.165/2001:</t>
  </si>
  <si>
    <t xml:space="preserve">"SPECIFICHE INFORMAZIONI SULLA CONTRATTAZIONE INTEGRATIVA"</t>
  </si>
  <si>
    <t xml:space="preserve">INCONGRUENZA 16</t>
  </si>
  <si>
    <t xml:space="preserve">MACROCATEGORIA: SEGRETARIO COMUNALE E PROVINCIALE</t>
  </si>
  <si>
    <t xml:space="preserve">Contatore</t>
  </si>
  <si>
    <t xml:space="preserve">LEG</t>
  </si>
  <si>
    <t xml:space="preserve">RISPETTO DI SPECIFICI LIMITI DI LEGGE</t>
  </si>
  <si>
    <t xml:space="preserve">LEG428</t>
  </si>
  <si>
    <t xml:space="preserve">INT</t>
  </si>
  <si>
    <t xml:space="preserve">x</t>
  </si>
  <si>
    <r>
      <rPr>
        <sz val="12"/>
        <rFont val="Arial"/>
        <family val="2"/>
        <charset val="1"/>
      </rPr>
      <t xml:space="preserve">Importo del limite 2016 riferito alla presente macrocategoria (euro) </t>
    </r>
    <r>
      <rPr>
        <vertAlign val="superscript"/>
        <sz val="12"/>
        <rFont val="Arial"/>
        <family val="2"/>
        <charset val="1"/>
      </rPr>
      <t xml:space="preserve">(1)</t>
    </r>
  </si>
  <si>
    <t xml:space="preserve">LEG433</t>
  </si>
  <si>
    <t xml:space="preserve">Ris. accessorie soggette all'art. 23, comma 2 DLgs n. 75/2017 destinate al Segretario nel 2016, riferite alla intera annualità (in caso di segreteria convenzionata 2016 indicare le risorse destinate al Segretario da tutti gli enti della convenzione, euro)</t>
  </si>
  <si>
    <t xml:space="preserve">LEG434</t>
  </si>
  <si>
    <t xml:space="preserve">Art. 107, comma 1 Ccnl 16-18 - incremento retribuzione di posizione (valutata su base annua ed in assenza di segreteria convenzionata, euro)</t>
  </si>
  <si>
    <t xml:space="preserve">LEG435</t>
  </si>
  <si>
    <t xml:space="preserve">Art. 107, comma 2 Ccnl 16-18 - Incremento annuo galleggiamento Segretario ex art. 41, comma 5 del Ccnl 16/5/2001 (valutato su base annua ed in assenza di segreteria convenzionata, euro)</t>
  </si>
  <si>
    <t xml:space="preserve">LEG436</t>
  </si>
  <si>
    <t xml:space="preserve">PERC</t>
  </si>
  <si>
    <t xml:space="preserve">Quota di retribuzione accessoria individuata nel vigente protocollo/accordo di segreteria convenzionata (valore %, indicare 100% in caso di segretario titolare di sede unica e 0% nel caso di scavalco per l'intero anno)</t>
  </si>
  <si>
    <t xml:space="preserve">LEG437</t>
  </si>
  <si>
    <t xml:space="preserve">Art. 107, comma 1 Ccnl 16-18 - incremento retribuzione di posizione (valutata su base annua corretta per la quota di convenzione, euro)</t>
  </si>
  <si>
    <t xml:space="preserve">LEG438</t>
  </si>
  <si>
    <r>
      <rPr>
        <sz val="12"/>
        <rFont val="Arial"/>
        <family val="2"/>
        <charset val="1"/>
      </rPr>
      <t xml:space="preserve">Art. 107, comma 2 Ccnl 16-18 - Incremento annuo galleggiamento determinato</t>
    </r>
    <r>
      <rPr>
        <sz val="14"/>
        <color rgb="FF0000FF"/>
        <rFont val="Arial"/>
        <family val="2"/>
        <charset val="1"/>
      </rPr>
      <t xml:space="preserve"> </t>
    </r>
    <r>
      <rPr>
        <sz val="12"/>
        <rFont val="Arial"/>
        <family val="2"/>
        <charset val="1"/>
      </rPr>
      <t xml:space="preserve">da art. 41, comma 5 del Ccnl 16/5/2001 (valutato su base annua corretta per la quota di convenzione, euro)</t>
    </r>
  </si>
  <si>
    <t xml:space="preserve">LEG485</t>
  </si>
  <si>
    <r>
      <rPr>
        <sz val="12"/>
        <color rgb="FF0000CC"/>
        <rFont val="Arial"/>
        <family val="2"/>
        <charset val="1"/>
      </rPr>
      <t xml:space="preserve">Art. 3, c. 6 d.l. n. 44/2023, spesa accessoria del Segretario comunale per l'anno di rilevazione, da compilare unicamente se il comune risulta sprovvisto di Segretario alla data di entrata in vigore del decreto (euro)</t>
    </r>
    <r>
      <rPr>
        <vertAlign val="superscript"/>
        <sz val="12"/>
        <color rgb="FF0000CC"/>
        <rFont val="Arial"/>
        <family val="2"/>
        <charset val="1"/>
      </rPr>
      <t xml:space="preserve"> (1)</t>
    </r>
  </si>
  <si>
    <t xml:space="preserve">LEG398</t>
  </si>
  <si>
    <r>
      <rPr>
        <sz val="12"/>
        <rFont val="Arial"/>
        <family val="2"/>
        <charset val="1"/>
      </rPr>
      <t xml:space="preserve">Totale risorse della tabella 15 (e, ove previste, anche della sezione LEG della scheda SICI) della presente macro-categoria non rilevanti ai fini della verifica del limite art. 23 c. 2 Dlgs 75/2017 (euro)</t>
    </r>
    <r>
      <rPr>
        <vertAlign val="superscript"/>
        <sz val="12"/>
        <rFont val="Arial"/>
        <family val="2"/>
        <charset val="1"/>
      </rPr>
      <t xml:space="preserve"> (1)</t>
    </r>
  </si>
  <si>
    <t xml:space="preserve">INF</t>
  </si>
  <si>
    <t xml:space="preserve">INFORMAZIONI / CHIARIMENTI</t>
  </si>
  <si>
    <t xml:space="preserve">INF209</t>
  </si>
  <si>
    <t xml:space="preserve">NOTE</t>
  </si>
  <si>
    <t xml:space="preserve">Informazioni/chiarimenti da parte dell'Organo di controllo (max 1.500 caratteri)</t>
  </si>
  <si>
    <t xml:space="preserve">INF127</t>
  </si>
  <si>
    <t xml:space="preserve">Informazioni/chiarimenti da parte dell'Amministrazione (max 1.500 caratteri)</t>
  </si>
  <si>
    <r>
      <rPr>
        <vertAlign val="superscript"/>
        <sz val="11"/>
        <rFont val="Arial"/>
        <family val="2"/>
        <charset val="1"/>
      </rPr>
      <t xml:space="preserve">(1)</t>
    </r>
    <r>
      <rPr>
        <sz val="11"/>
        <rFont val="Arial"/>
        <family val="2"/>
        <charset val="1"/>
      </rPr>
      <t xml:space="preserve"> I comuni individuati dall'articolo 3, comma 6 del decreto legge n. 44 del 22 aprile 2023 la cui spesa accessoria per il Segretario non rileva ai fini del limite 2016, debbono compilare la tabella 15 del</t>
    </r>
  </si>
  <si>
    <t xml:space="preserve">    Segretario comunale e la relativa scheda SICI seguendo le istruzioni specifiche indicate nella Circolare, sezione Istruzioni specifiche del comparto Funzioni locali, paragrafo "Istruzioni specifiche  </t>
  </si>
  <si>
    <t xml:space="preserve">    per le amministrazioni comunali interessate dall’art. 6, c. 3, del decreto legge n. 44/2023".</t>
  </si>
  <si>
    <t xml:space="preserve">MACROCATEGORIA: DIRIGENTI</t>
  </si>
  <si>
    <t xml:space="preserve">GEN</t>
  </si>
  <si>
    <t xml:space="preserve">FONDO RELATIVO ALL'ANNO DI RILEVAZIONE / TEMPISTICA DELLA C.I.</t>
  </si>
  <si>
    <t xml:space="preserve">Cod_sez</t>
  </si>
  <si>
    <t xml:space="preserve">Cod_dom</t>
  </si>
  <si>
    <t xml:space="preserve">Tipo_dom</t>
  </si>
  <si>
    <t xml:space="preserve">GEN353</t>
  </si>
  <si>
    <t xml:space="preserve">DATE</t>
  </si>
  <si>
    <t xml:space="preserve">In caso di certificazione disgiunta: data di certificazione della sola costituzione del fondo/i specificamente riferita all'anno di rilevazione (art. 40-bis, c.1 del Dlgs 165/2001)</t>
  </si>
  <si>
    <t xml:space="preserve">GEN354</t>
  </si>
  <si>
    <t xml:space="preserve">In caso di certificazione disgiunta: data di certificazione del solo contratto integrativo economico specificamente riferito al fondo/i dell'anno di rilevazione, sulla base di certificazione costituzione fondo effettuata in precedenza (art. 40-bis, c.1 del Dlgs 165/2001)</t>
  </si>
  <si>
    <t xml:space="preserve">GEN355</t>
  </si>
  <si>
    <t xml:space="preserve">In caso di certificazione congiunta: data di certificazione tanto della costituzione del fondo che del contratto integrativo economico specificamente riferito al fondo/i dell'anno di rilevazione (art. 40-bis, c.1 del Dlgs 165/2001)</t>
  </si>
  <si>
    <t xml:space="preserve">GEN195</t>
  </si>
  <si>
    <t xml:space="preserve">Annualità di ritardo nella certificazione del fondo/i contrattazione integrativa alla compilazione/rettifica della presente scheda (0=almeno costituzione fondo/i anno rilevazione certif.; 1=almeno costituzione fondo/i anno precedente certif. ecc.)</t>
  </si>
  <si>
    <t xml:space="preserve">Importo del limite 2016 riferito alla presente macrocategoria (euro)</t>
  </si>
  <si>
    <t xml:space="preserve">LEG510</t>
  </si>
  <si>
    <t xml:space="preserve">Di cui, sempre con riferimento alla presente macrocategoria, variazione del limite 2016 in aumento ex art. 33, commi 1, 1-bis, 2, del DL n. 34/2019 (cfr. Circolare, euro)</t>
  </si>
  <si>
    <t xml:space="preserve">LEG452</t>
  </si>
  <si>
    <r>
      <rPr>
        <sz val="12"/>
        <rFont val="Arial"/>
        <family val="2"/>
        <charset val="1"/>
      </rPr>
      <t xml:space="preserve">Totale risorse ricomprese nell'unico importo consolidato non rilevanti ai fini della verifica del limite art. 23 c. 2 Dlgs 75/2017 (euro)</t>
    </r>
    <r>
      <rPr>
        <vertAlign val="superscript"/>
        <sz val="11"/>
        <rFont val="Arial"/>
        <family val="2"/>
        <charset val="1"/>
      </rPr>
      <t xml:space="preserve"> (1)</t>
    </r>
  </si>
  <si>
    <t xml:space="preserve">Totale risorse della tabella 15 (e, ove previste, anche della sezione LEG della scheda SICI) della presente macro-categoria non rilevanti ai fini della verifica del limite art. 23 c. 2 Dlgs 75/2017 (euro)</t>
  </si>
  <si>
    <t xml:space="preserve">LEG265</t>
  </si>
  <si>
    <t xml:space="preserve">(eventuale) Importo del co-finanziamento al recupero riferito alla annualità corrente del recupero di risorse in eccesso ai sensi dell'art. 4, c. 2 del DL 16/2014 (euro)</t>
  </si>
  <si>
    <t xml:space="preserve">A33</t>
  </si>
  <si>
    <t xml:space="preserve">ART. 33 DECRETO LEGGE N. 34/2019 (da compilare solo per le amministrazioni destinatarie della norma)</t>
  </si>
  <si>
    <t xml:space="preserve">A33511</t>
  </si>
  <si>
    <t xml:space="preserve">Valore medio pro-capite del fondo per la contrattazione integrativa utilizzato quale base di calcolo per l'incremento del fondo dell'anno di rilevazione</t>
  </si>
  <si>
    <t xml:space="preserve">ORG</t>
  </si>
  <si>
    <t xml:space="preserve">ORGANIZZAZIONE E INCARICHI</t>
  </si>
  <si>
    <t xml:space="preserve">ORG191</t>
  </si>
  <si>
    <t xml:space="preserve">Numero complessivo di funzioni dirigenziali previste nell'ordinamento</t>
  </si>
  <si>
    <t xml:space="preserve">ORG299</t>
  </si>
  <si>
    <t xml:space="preserve">Numero di posizioni dirigenziali preposte alle strutture organizzative complesse ai sensi dell'art. 27, c. 5 del Ccnl 23.12.1999 e s.m.i. effettivamente coperte alla data del 31.12 dell'anno di rilevazione</t>
  </si>
  <si>
    <t xml:space="preserve">ORG300</t>
  </si>
  <si>
    <t xml:space="preserve">Valore medio su base annua della retribuzione di posizione previsto per le strutture organizzative complesse di cui all'art. 27, c. 5 del Ccnl 23.12.1999 e s.m.i. (euro)</t>
  </si>
  <si>
    <t xml:space="preserve">ORG268</t>
  </si>
  <si>
    <t xml:space="preserve">Numero di posizioni dirigenziali effettivamente coperte alla data del 31.12 dell'anno di rilevazione per la fascia più elevata</t>
  </si>
  <si>
    <t xml:space="preserve">ORG136</t>
  </si>
  <si>
    <t xml:space="preserve">Valore unitario su base annua della retribuzione di posizione previsto per la fascia più elevata (euro)</t>
  </si>
  <si>
    <t xml:space="preserve">ORG269</t>
  </si>
  <si>
    <t xml:space="preserve">Numero di posizioni dirigenziali effettivamente coperte alla data del 31.12 dell'anno di rilevazione per la fascia meno elevata</t>
  </si>
  <si>
    <t xml:space="preserve">ORG179</t>
  </si>
  <si>
    <t xml:space="preserve">Valore unitario su base annua della retribuzione di posizione previsto per la fascia meno elevata (euro)</t>
  </si>
  <si>
    <t xml:space="preserve">ORG270</t>
  </si>
  <si>
    <t xml:space="preserve">Numero di posizioni dirigenziali effettivamente coperte alla data del 31.12 dell'anno di rilevazione per le restanti fasce</t>
  </si>
  <si>
    <t xml:space="preserve">ORG161</t>
  </si>
  <si>
    <t xml:space="preserve">Valore unitario su base annua della retribuzione di posizione previsto per le restanti fasce (valore medio in euro)</t>
  </si>
  <si>
    <t xml:space="preserve">ORG271</t>
  </si>
  <si>
    <t xml:space="preserve">Numero di posizioni dirigenziali effettivamente coperte alla data del 31.12 dell'anno di rilevazione con incarico ad interim</t>
  </si>
  <si>
    <t xml:space="preserve">ORG272</t>
  </si>
  <si>
    <t xml:space="preserve">Valore medio su base annua della retribuzione per gli incarichi dirigenziali ad interim (risultato in euro)</t>
  </si>
  <si>
    <t xml:space="preserve">PRD</t>
  </si>
  <si>
    <t xml:space="preserve">PERFORMANCE / RISULTATO</t>
  </si>
  <si>
    <t xml:space="preserve">PRD137</t>
  </si>
  <si>
    <t xml:space="preserve">Importo totale della retribuzione di risultato erogata a valere sul fondo dell'anno di rilevazione (euro)</t>
  </si>
  <si>
    <t xml:space="preserve">PRD439</t>
  </si>
  <si>
    <t xml:space="preserve">% di risorse aggiuntive ex art. 57, c. 2 lettera e) del Ccnl 17.12.2020 in proporzione alle risorse stabili del fondo dell'anno di rilevazione</t>
  </si>
  <si>
    <t xml:space="preserve">PRD115</t>
  </si>
  <si>
    <t xml:space="preserve">Importo totale della retribuzione di risultato non erogata a seguito della valutazione non piena con riferimento al fondo dell'anno di rilevazione (euro)</t>
  </si>
  <si>
    <t xml:space="preserve">PRD480</t>
  </si>
  <si>
    <t xml:space="preserve">FLAG</t>
  </si>
  <si>
    <t xml:space="preserve">Differenziazione della retribuzione di risultato - La contrattazione integrativa ha preventivamente definito la limitata quota massima di personale valutato cui attribuire la maggiorazione (S/N)?</t>
  </si>
  <si>
    <t xml:space="preserve">PRD481</t>
  </si>
  <si>
    <t xml:space="preserve">Differenziazione della retribuzione di risultato - Numero dipendenti ai quali è stata erogata la maggiorazione con riferimento a prestazioni rese nell'anno di rilevazione (unità)</t>
  </si>
  <si>
    <t xml:space="preserve">PRD482</t>
  </si>
  <si>
    <t xml:space="preserve">Differenziazione della retribuzione di risultato - Valore medio individuale della maggiorazione erogata con riferimento a prestazioni rese nell'anno di rilevazione (euro)</t>
  </si>
  <si>
    <t xml:space="preserve">CPL</t>
  </si>
  <si>
    <t xml:space="preserve">RILEVAZIONE CEPEL</t>
  </si>
  <si>
    <t xml:space="preserve">CPL120</t>
  </si>
  <si>
    <t xml:space="preserve">Sono stati costituiti i nuclei di valutazione per il personale dirigente (S/N)?</t>
  </si>
  <si>
    <t xml:space="preserve">CPL150</t>
  </si>
  <si>
    <t xml:space="preserve">Sono costituiti in forma singola o associata?</t>
  </si>
  <si>
    <t xml:space="preserve">CPL286</t>
  </si>
  <si>
    <t xml:space="preserve">Viene effettuata la valutazione delle prestazioni e dei risultati dei dirigenti (art. 14 del Ccnl 23.12.1999) (S/N)?</t>
  </si>
  <si>
    <t xml:space="preserve">CPL147</t>
  </si>
  <si>
    <t xml:space="preserve">La valutazione delle prestazioni e dei risultati è effettuata in forma singola o associata?</t>
  </si>
  <si>
    <r>
      <rPr>
        <vertAlign val="superscript"/>
        <sz val="11"/>
        <rFont val="Arial"/>
        <family val="2"/>
        <charset val="1"/>
      </rPr>
      <t xml:space="preserve">(1)</t>
    </r>
    <r>
      <rPr>
        <sz val="11"/>
        <rFont val="Arial"/>
        <family val="2"/>
        <charset val="1"/>
      </rPr>
      <t xml:space="preserve">  Es. l'incremento pari all'1,53% del m.s. 2015 previsto dall'art. 56 del Ccnl 2016-18, ricompreso nell'unico importo 2020 secondo le indicazioni dell'articolo 57, comma 2, lettera a) del Ccnl 2016-18,</t>
    </r>
  </si>
  <si>
    <t xml:space="preserve">    ovvero l'armonizzazione dell'accessorio del personale ex-provinciale transitato nell'amministrazione secondo le indicazioni dell'articolo 1, comma 800 della legge n. 205/2017 (legge di bilancio 2018).</t>
  </si>
  <si>
    <t xml:space="preserve">MACROCATEGORIA: PERSONALE NON DIRIGENTE</t>
  </si>
  <si>
    <r>
      <rPr>
        <sz val="12"/>
        <rFont val="Arial"/>
        <family val="2"/>
        <charset val="1"/>
      </rPr>
      <t xml:space="preserve">Totale risorse ricomprese nell'unico importo consolidato non rilevanti ai fini della verifica del limite art. 23 c. 2 Dlgs 75/2017 (euro) </t>
    </r>
    <r>
      <rPr>
        <vertAlign val="superscript"/>
        <sz val="12"/>
        <rFont val="Arial"/>
        <family val="2"/>
        <charset val="1"/>
      </rPr>
      <t xml:space="preserve">(1)</t>
    </r>
  </si>
  <si>
    <t xml:space="preserve">LEG362</t>
  </si>
  <si>
    <t xml:space="preserve">Importo del limite di cui all'art. 9, comma 28 del decreto legge n. 78/2010 riferito all'anno corrente (euro)</t>
  </si>
  <si>
    <t xml:space="preserve">LEG364</t>
  </si>
  <si>
    <t xml:space="preserve">Importo del limite di cui all'art. 9, comma 28 del decreto legge n. 78/2010 utilizzato ai fini delle assunzioni effettuate nell'anno corrente ai sensi dell'art. 20, comma 3 del Dlgs 75/2017 (stipendio, accessorio e O.R. a carico dell'amministrazione)</t>
  </si>
  <si>
    <t xml:space="preserve">A33512</t>
  </si>
  <si>
    <t xml:space="preserve">Valore del parametro utilizzato per il raffronto con le soglie definite dai decreti attuativi dell'art. 33 D.L. 34/2019 riferito all'anno precedente a quello di rilevazione</t>
  </si>
  <si>
    <t xml:space="preserve">A33514</t>
  </si>
  <si>
    <r>
      <rPr>
        <sz val="12"/>
        <color rgb="FF3333FF"/>
        <rFont val="Arial"/>
        <family val="2"/>
        <charset val="1"/>
      </rPr>
      <t xml:space="preserve">Valore soglia per l'Amministrazione definito dai decreti attuativi dell'art. 33 D.L. 34/2019 riferito all'anno precedente a quello di rilevazione </t>
    </r>
    <r>
      <rPr>
        <vertAlign val="superscript"/>
        <sz val="12"/>
        <color rgb="FF3333FF"/>
        <rFont val="Arial"/>
        <family val="2"/>
        <charset val="1"/>
      </rPr>
      <t xml:space="preserve">(2)</t>
    </r>
  </si>
  <si>
    <t xml:space="preserve">A33513</t>
  </si>
  <si>
    <t xml:space="preserve">Valore medio pro-capite delle risorse per remunerare gli incarichi di elevata qualificazione utilizzato quale base di calcolo per l'incremento dell'anno di rilevazione</t>
  </si>
  <si>
    <t xml:space="preserve">ORG486</t>
  </si>
  <si>
    <r>
      <rPr>
        <sz val="12"/>
        <color rgb="FF0000FF"/>
        <rFont val="Arial"/>
        <family val="2"/>
        <charset val="1"/>
      </rPr>
      <t xml:space="preserve">Numero incarichi di Elevata Qualificazione effettivamente in essere alla data del 31.12 dell'anno di rilevazione per la fascia più elevata</t>
    </r>
    <r>
      <rPr>
        <vertAlign val="superscript"/>
        <sz val="12"/>
        <color rgb="FF0000FF"/>
        <rFont val="Arial"/>
        <family val="2"/>
        <charset val="1"/>
      </rPr>
      <t xml:space="preserve"> (3)</t>
    </r>
  </si>
  <si>
    <r>
      <rPr>
        <sz val="12"/>
        <rFont val="Arial"/>
        <family val="2"/>
        <charset val="1"/>
      </rPr>
      <t xml:space="preserve">Valore unitario su base annua della retribuzione di posizione previsto per la fascia più elevata (euro)</t>
    </r>
    <r>
      <rPr>
        <vertAlign val="superscript"/>
        <sz val="11"/>
        <rFont val="Arial"/>
        <family val="2"/>
        <charset val="1"/>
      </rPr>
      <t xml:space="preserve"> (3)</t>
    </r>
  </si>
  <si>
    <t xml:space="preserve">ORG487</t>
  </si>
  <si>
    <r>
      <rPr>
        <sz val="12"/>
        <color rgb="FF0000FF"/>
        <rFont val="Arial"/>
        <family val="2"/>
        <charset val="1"/>
      </rPr>
      <t xml:space="preserve">Numero incarichi di Elevata Qualificazione effettivamente in essere alla data del 31.12 dell'anno di rilevazione per la fascia meno elevata</t>
    </r>
    <r>
      <rPr>
        <vertAlign val="superscript"/>
        <sz val="11"/>
        <color rgb="FF0000FF"/>
        <rFont val="Arial"/>
        <family val="2"/>
        <charset val="1"/>
      </rPr>
      <t xml:space="preserve"> (3)</t>
    </r>
  </si>
  <si>
    <r>
      <rPr>
        <sz val="12"/>
        <rFont val="Arial"/>
        <family val="2"/>
        <charset val="1"/>
      </rPr>
      <t xml:space="preserve">Valore unitario su base annua della retribuzione di posizione previsto per la fascia meno elevata (euro)</t>
    </r>
    <r>
      <rPr>
        <vertAlign val="superscript"/>
        <sz val="11"/>
        <rFont val="Arial"/>
        <family val="2"/>
        <charset val="1"/>
      </rPr>
      <t xml:space="preserve"> (3)</t>
    </r>
  </si>
  <si>
    <t xml:space="preserve">ORG488</t>
  </si>
  <si>
    <r>
      <rPr>
        <sz val="12"/>
        <color rgb="FF0000FF"/>
        <rFont val="Arial"/>
        <family val="2"/>
        <charset val="1"/>
      </rPr>
      <t xml:space="preserve">Numero incarichi di Elevata Qualificazione effettivamente in essere alla data del 31.12 dell'anno di rilevazione per le restanti fasce</t>
    </r>
    <r>
      <rPr>
        <vertAlign val="superscript"/>
        <sz val="11"/>
        <color rgb="FF0000FF"/>
        <rFont val="Arial"/>
        <family val="2"/>
        <charset val="1"/>
      </rPr>
      <t xml:space="preserve"> (3)</t>
    </r>
  </si>
  <si>
    <r>
      <rPr>
        <sz val="12"/>
        <rFont val="Arial"/>
        <family val="2"/>
        <charset val="1"/>
      </rPr>
      <t xml:space="preserve">Valore unitario su base annua della retribuzione di posizione previsto per le restanti fasce (valore medio in euro)</t>
    </r>
    <r>
      <rPr>
        <vertAlign val="superscript"/>
        <sz val="11"/>
        <rFont val="Arial"/>
        <family val="2"/>
        <charset val="1"/>
      </rPr>
      <t xml:space="preserve"> (3)</t>
    </r>
  </si>
  <si>
    <t xml:space="preserve">ORG489</t>
  </si>
  <si>
    <t xml:space="preserve">Numero di incarichi di Elevata Qualificazione effettivamente in essere alla data del 31.12 dell'anno di rilevazione con rapporto di lavoro part-time e/o in convenzione con altre amministrazioni</t>
  </si>
  <si>
    <t xml:space="preserve">ORG490</t>
  </si>
  <si>
    <r>
      <rPr>
        <sz val="12"/>
        <rFont val="Arial"/>
        <family val="2"/>
        <charset val="1"/>
      </rPr>
      <t xml:space="preserve">Valore unitario su base annua della retribuzione di posizione previsto per gli incarichi di Elevata Qualificazione con rapporto di lavoro part-time e/o in convenzione con altre amministrazioni (valore medio in euro)</t>
    </r>
    <r>
      <rPr>
        <vertAlign val="superscript"/>
        <sz val="11"/>
        <rFont val="Arial"/>
        <family val="2"/>
        <charset val="1"/>
      </rPr>
      <t xml:space="preserve"> (4)</t>
    </r>
  </si>
  <si>
    <t xml:space="preserve">ORG366</t>
  </si>
  <si>
    <r>
      <rPr>
        <sz val="12"/>
        <rFont val="Arial"/>
        <family val="2"/>
        <charset val="1"/>
      </rPr>
      <t xml:space="preserve">Numero complessivo di incarichi di specifica responsabilità in essere al 31.12 dell'anno di rilevazione</t>
    </r>
    <r>
      <rPr>
        <vertAlign val="superscript"/>
        <sz val="12"/>
        <rFont val="Arial"/>
        <family val="2"/>
        <charset val="1"/>
      </rPr>
      <t xml:space="preserve"> (5)</t>
    </r>
  </si>
  <si>
    <t xml:space="preserve">PEO</t>
  </si>
  <si>
    <t xml:space="preserve">PROGRESSIONI ECONOMICHE ALL'INTERNO DELLE AREE A VALERE SUL FONDO DELL'ANNO DI RILEVAZIONE</t>
  </si>
  <si>
    <t xml:space="preserve">PEO484</t>
  </si>
  <si>
    <t xml:space="preserve">Numero di anni senza aver beneficiato di progressione economica previsto quale requisito di partecipazione alla procedura selettiva riferita all'anno di rilevazione</t>
  </si>
  <si>
    <t xml:space="preserve">PEO483</t>
  </si>
  <si>
    <t xml:space="preserve">Numero dipendenti che hanno i requisiti per partecipare alle progressioni economiche all'interno delle aree a valere sul fondo dell'anno di rilevazione</t>
  </si>
  <si>
    <t xml:space="preserve">PEO188</t>
  </si>
  <si>
    <t xml:space="preserve">Numero totale delle progressioni economiche all'interno delle aree effettuate a valere sul fondo dell'anno di rilevazione</t>
  </si>
  <si>
    <t xml:space="preserve">PEO119</t>
  </si>
  <si>
    <r>
      <rPr>
        <sz val="12"/>
        <rFont val="Arial"/>
        <family val="2"/>
        <charset val="1"/>
      </rPr>
      <t xml:space="preserve">Le progressioni economiche all'interno delle aree dell'anno di rilevazione sono riferite ad un numero limitato di dipendenti (massimo 50% degli aventi diritto) ed operate con carattere di selettività ex art. 23 c. 2 del DLgs 150/2009 (S/N)?</t>
    </r>
    <r>
      <rPr>
        <vertAlign val="superscript"/>
        <sz val="12"/>
        <rFont val="Arial"/>
        <family val="2"/>
        <charset val="1"/>
      </rPr>
      <t xml:space="preserve"> (6)</t>
    </r>
  </si>
  <si>
    <t xml:space="preserve">PEO473</t>
  </si>
  <si>
    <t xml:space="preserve">Le progressioni economiche all'interno delle aree riferite all'anno di rilevazione hanno rispettato le indicazioni di non retrodatazione oltre il 1 gennaio dell'anno di perfezionamento del contratto integrativo (S/N)?</t>
  </si>
  <si>
    <t xml:space="preserve">PEO133</t>
  </si>
  <si>
    <t xml:space="preserve">Importo delle risorse destinate alle progressioni economiche all'interno delle aree contrattate e certificate a valere sul fondo dell'anno di rilevazione (euro)</t>
  </si>
  <si>
    <t xml:space="preserve">PRD396</t>
  </si>
  <si>
    <t xml:space="preserve">L'ente ha rispettato l'indicazione del Ccnl di destinare almeno il 30% di specifiche risorse variabili del fondo dell'anno di rilevazione a performance Individuale (S/N)?</t>
  </si>
  <si>
    <t xml:space="preserve">PRD455</t>
  </si>
  <si>
    <t xml:space="preserve">Differenziazione del premio individuale - La contrattazione integrativa ha preventivamente definito la limitata quota massima di personale valutato cui attribuire la maggiorazione del premio individuale (S/N)?</t>
  </si>
  <si>
    <t xml:space="preserve">PRD456</t>
  </si>
  <si>
    <t xml:space="preserve">Differenziazione del premio individuale - Numero dipendenti ai quali è stata erogata la maggiorazione per le prestazioni rese nell'anno di riferimento (unità)</t>
  </si>
  <si>
    <t xml:space="preserve">PRD457</t>
  </si>
  <si>
    <t xml:space="preserve">Differenziazione del premio individuale - Valore medio individuale della maggiorazione erogata con riferimento a prestazioni rese nell'anno di rilevazione (euro)</t>
  </si>
  <si>
    <t xml:space="preserve">PRD368</t>
  </si>
  <si>
    <t xml:space="preserve">Importo totale della performance individuale erogata a valere sul fondo dell'anno di rilevazione (euro)</t>
  </si>
  <si>
    <t xml:space="preserve">PRD369</t>
  </si>
  <si>
    <t xml:space="preserve">Importo totale della performance organizzativa erogata a valere sul fondo dell'anno di rilevazione (euro)</t>
  </si>
  <si>
    <t xml:space="preserve">PRD370</t>
  </si>
  <si>
    <t xml:space="preserve">Importo totale della performance (individuale e organizzativa) non erogata a seguito della valutazione non piena con riferimento al fondo dell'anno di rilevazione (euro)</t>
  </si>
  <si>
    <t xml:space="preserve">PRD491</t>
  </si>
  <si>
    <t xml:space="preserve">Importo totale della retribuzione di risultato riferita ad incarichi di Elevata Qualificazione, erogato a valere sull'anno di rilevazione (euro)</t>
  </si>
  <si>
    <t xml:space="preserve">PRD492</t>
  </si>
  <si>
    <t xml:space="preserve">Importo totale della retribuzione di risultato relativo ad incarichi di Elevata Qualificazione, non erogato a seguito della valutazione non piena con riferimento all'anno di rilevazione (euro)</t>
  </si>
  <si>
    <t xml:space="preserve">WLF</t>
  </si>
  <si>
    <t xml:space="preserve">WELFARE INTEGRATIVO</t>
  </si>
  <si>
    <t xml:space="preserve">WLF466</t>
  </si>
  <si>
    <t xml:space="preserve">Disponibilità anno di rilevazione per la concessione di benefici di welfare al netto degli eventuali utilizzi del fondo per la contrattazione integrativa (euro)</t>
  </si>
  <si>
    <t xml:space="preserve">WLF467</t>
  </si>
  <si>
    <t xml:space="preserve">Welfare integrativo anno di rilevazione - Iniziative di sostegno al reddito della famiglia effettivamente erogate (euro)</t>
  </si>
  <si>
    <t xml:space="preserve">WLF468</t>
  </si>
  <si>
    <t xml:space="preserve">Welfare integrativo anno di rilevazione - Supporto all'istruzione e promozione del merito dei figli effettivamente erogate (euro)</t>
  </si>
  <si>
    <t xml:space="preserve">WLF469</t>
  </si>
  <si>
    <t xml:space="preserve">Welfare integrativo anno di rilevazione - Contributi a favore di attività culturali, ricreative e con finalità sociale effettivamente erogate (euro)</t>
  </si>
  <si>
    <t xml:space="preserve">WLF472</t>
  </si>
  <si>
    <t xml:space="preserve">Welfare integrativo anno di rilevazione - Anticipazioni, sovvenzioni e prestiti a favore di dipendenti in difficoltà effettivamente erogate (euro)</t>
  </si>
  <si>
    <t xml:space="preserve">WLF471</t>
  </si>
  <si>
    <t xml:space="preserve">Welfare integrativo anno di rilevazione - Polizze sanitarie integrative effettivamente erogate (euro)</t>
  </si>
  <si>
    <t xml:space="preserve">CPL194</t>
  </si>
  <si>
    <t xml:space="preserve">Viene effettuata la valutazione delle prestazioni e dei risultati dei dipendenti (art. 6 del Ccnl 31.3.1999) (S/N) ?</t>
  </si>
  <si>
    <t xml:space="preserve">CPL182</t>
  </si>
  <si>
    <t xml:space="preserve">Quale è il valore massimo in percentuale dell'indennità di risultato rispetto all'indennità di posizione (art.10, c. 3 del Ccnl 31.3.1999)?</t>
  </si>
  <si>
    <r>
      <rPr>
        <vertAlign val="superscript"/>
        <sz val="11"/>
        <rFont val="Arial"/>
        <family val="2"/>
        <charset val="1"/>
      </rPr>
      <t xml:space="preserve">(1)</t>
    </r>
    <r>
      <rPr>
        <sz val="11"/>
        <rFont val="Arial"/>
        <family val="2"/>
        <charset val="1"/>
      </rPr>
      <t xml:space="preserve">  Es. l'incremento determinato dall'armonizzazione del trattamento accessorio del personale ex-provinciale transitato nell'amministrazione secondo le indicazioni dell'articolo 1, comma 800, della </t>
    </r>
  </si>
  <si>
    <t xml:space="preserve">    legge n. 205/2017 (legge di bilancio 2018).</t>
  </si>
  <si>
    <r>
      <rPr>
        <vertAlign val="superscript"/>
        <sz val="11"/>
        <rFont val="Arial"/>
        <family val="2"/>
        <charset val="1"/>
      </rPr>
      <t xml:space="preserve">(2)</t>
    </r>
    <r>
      <rPr>
        <sz val="11"/>
        <rFont val="Arial"/>
        <family val="2"/>
        <charset val="1"/>
      </rPr>
      <t xml:space="preserve">  Inserire la soglia individuata dall'articolo 4, comma 1 rispettivamente per le Regioni a statuto ordinario dal DPCM 3 settembre 2019, per i Comuni dal DPCM 17 marzo 2020, per le Province</t>
    </r>
  </si>
  <si>
    <t xml:space="preserve">     dal DPCM 11 gennaio 2022. Per le Città Metropolitane inserire la soglia individuata dall'articolo 4, comma 2, dal DPCM 11 gennaio 2022.</t>
  </si>
  <si>
    <r>
      <rPr>
        <vertAlign val="superscript"/>
        <sz val="11"/>
        <rFont val="Arial"/>
        <family val="2"/>
        <charset val="1"/>
      </rPr>
      <t xml:space="preserve">(3)</t>
    </r>
    <r>
      <rPr>
        <sz val="11"/>
        <rFont val="Arial"/>
        <family val="2"/>
        <charset val="1"/>
      </rPr>
      <t xml:space="preserve">  Il dato va inserito escludendo il personale con rapporto a tempo parziale (presso l'ente di appartenenza o presso altro ente) e quello utilizzato presso servizi in convenzione.</t>
    </r>
  </si>
  <si>
    <r>
      <rPr>
        <vertAlign val="superscript"/>
        <sz val="11"/>
        <rFont val="Arial"/>
        <family val="2"/>
        <charset val="1"/>
      </rPr>
      <t xml:space="preserve">(4)</t>
    </r>
    <r>
      <rPr>
        <sz val="11"/>
        <rFont val="Arial"/>
        <family val="2"/>
        <charset val="1"/>
      </rPr>
      <t xml:space="preserve">  Rapportare a tredici mensilità il valore della retribuzione di posizione prevista per il dipendente in part-time o in convenzione (in quest'ultimo caso inserire solo le quote a proprio carico,</t>
    </r>
  </si>
  <si>
    <t xml:space="preserve">     indipendentemente dai meccanismi di pagamento e di rimborso previsti dalla convenzione stessa, ivi compresa l'eventuale maggiorazione individuata dall'art. 23, comma 5, terzo alinea, del Ccnl 2019-21.</t>
  </si>
  <si>
    <r>
      <rPr>
        <vertAlign val="superscript"/>
        <sz val="11"/>
        <rFont val="Arial"/>
        <family val="2"/>
        <charset val="1"/>
      </rPr>
      <t xml:space="preserve">(5)</t>
    </r>
    <r>
      <rPr>
        <sz val="11"/>
        <rFont val="Arial"/>
        <family val="2"/>
        <charset val="1"/>
      </rPr>
      <t xml:space="preserve">  Secondo le indicazioni dell'art. 84, comma 1 del Ccnl 2019-21 che disapplica e sostituisce l’art.70-quinquies del CCNL del 21.05.2018.</t>
    </r>
  </si>
  <si>
    <r>
      <rPr>
        <vertAlign val="superscript"/>
        <sz val="11"/>
        <rFont val="Arial"/>
        <family val="2"/>
        <charset val="1"/>
      </rPr>
      <t xml:space="preserve">(6)</t>
    </r>
    <r>
      <rPr>
        <sz val="11"/>
        <rFont val="Arial"/>
        <family val="2"/>
        <charset val="1"/>
      </rPr>
      <t xml:space="preserve">  Rispondere SI anche nel caso in cui la progressione abbia riguardato </t>
    </r>
    <r>
      <rPr>
        <i val="true"/>
        <sz val="11"/>
        <rFont val="Arial"/>
        <family val="2"/>
        <charset val="1"/>
      </rPr>
      <t xml:space="preserve">un solo dipendente in organico nell'area cui si riferisce la progressione economica</t>
    </r>
  </si>
  <si>
    <t xml:space="preserve">     (cfr. parere DPF n. 22327 del 27 marzo 2024).</t>
  </si>
  <si>
    <t xml:space="preserve">VOCI DI SPESA RILEVATE</t>
  </si>
  <si>
    <t xml:space="preserve">IMPORTO SICO</t>
  </si>
  <si>
    <t xml:space="preserve">IMPORTO BILANCIO (*)</t>
  </si>
  <si>
    <t xml:space="preserve">DATI SIOPE</t>
  </si>
  <si>
    <t xml:space="preserve">TABELLA 12</t>
  </si>
  <si>
    <t xml:space="preserve">A999</t>
  </si>
  <si>
    <t xml:space="preserve">TABELLA 13</t>
  </si>
  <si>
    <t xml:space="preserve">ASSEGNI NUCLEO FAMILIARE</t>
  </si>
  <si>
    <t xml:space="preserve">GESTIONE MENSE</t>
  </si>
  <si>
    <t xml:space="preserve">SOMME CORRISPOSTE AD AGENZIA DI SOMMINISTRAZIONE (INTERINALI)</t>
  </si>
  <si>
    <t xml:space="preserve">CONTRATTI PER RESA SERVIZI /ADEMPIMENTI OBBLIGATORI PER LEGGE</t>
  </si>
  <si>
    <t xml:space="preserve">RETRIBUZIONI PERSONALE A TEMPO DETERMINATO </t>
  </si>
  <si>
    <t xml:space="preserve">CONTRIBUTI A CARICO DELL'AMMINISTRAZIONE SU COMPETENZE FISSE ED ACCESSORIE </t>
  </si>
  <si>
    <t xml:space="preserve">QUOTE ANNUE DI ACCANTONAMENTO  TFR O ALTRA INDENNITA'  FINE SERVIZIO</t>
  </si>
  <si>
    <t xml:space="preserve">IRAP </t>
  </si>
  <si>
    <t xml:space="preserve">ONERI PER I CONTRATTI DI SOMMINISTRAZIONE (INTERINALI)</t>
  </si>
  <si>
    <t xml:space="preserve">COMPENSI PER PERSONALE ADDETTO A LAVORI SOCIALMENTE UTILI</t>
  </si>
  <si>
    <t xml:space="preserve">SOMME RIMBORSATE ALLE AMMINISTRAZIONI PER SPESE DI PERSONALE (sommatoria dei diversi rimborsi presenti in tabella 14)</t>
  </si>
  <si>
    <t xml:space="preserve">P998</t>
  </si>
  <si>
    <t xml:space="preserve">TOTALE GENERALE</t>
  </si>
  <si>
    <t xml:space="preserve">RIMBORSI RICEVUTI  DALLE AMMINISTRAZIONI PER SPESE DI PERSONALE  (a riduzione) (sommatoria dei diversi rimborsi presenti in tabella 14)</t>
  </si>
  <si>
    <t xml:space="preserve">P999</t>
  </si>
  <si>
    <t xml:space="preserve">TOTALE GENERALE AL NETTO DEI RIMBORSI</t>
  </si>
  <si>
    <t xml:space="preserve">(*) gli importi vanno indicati in EURO, senza cifre decimali (cfr. circolare: "istruzioni generali e specifiche di comparto")</t>
  </si>
  <si>
    <t xml:space="preserve">Tavola di controllo dei Valori Medi</t>
  </si>
  <si>
    <t xml:space="preserve">valori medi assenze</t>
  </si>
  <si>
    <r>
      <rPr>
        <b val="true"/>
        <sz val="10"/>
        <rFont val="Arial"/>
        <family val="2"/>
        <charset val="1"/>
      </rPr>
      <t xml:space="preserve">valori medi annui pro-capite per voci retributive a carattere "stipendiale" </t>
    </r>
    <r>
      <rPr>
        <sz val="8"/>
        <rFont val="Arial"/>
        <family val="2"/>
        <charset val="1"/>
      </rPr>
      <t xml:space="preserve">(**)</t>
    </r>
  </si>
  <si>
    <r>
      <rPr>
        <b val="true"/>
        <sz val="10"/>
        <rFont val="Arial"/>
        <family val="2"/>
        <charset val="1"/>
      </rPr>
      <t xml:space="preserve">valori medi annui pro-capite per indennità e compensi accessori</t>
    </r>
    <r>
      <rPr>
        <sz val="8"/>
        <rFont val="Arial"/>
        <family val="2"/>
        <charset val="1"/>
      </rPr>
      <t xml:space="preserve"> (**)</t>
    </r>
  </si>
  <si>
    <t xml:space="preserve">Qualifica</t>
  </si>
  <si>
    <t xml:space="preserve">Codici qualifiche</t>
  </si>
  <si>
    <t xml:space="preserve">unità per il calcolo delle assenze (*)</t>
  </si>
  <si>
    <r>
      <rPr>
        <b val="true"/>
        <sz val="8"/>
        <rFont val="Arial"/>
        <family val="2"/>
        <charset val="1"/>
      </rPr>
      <t xml:space="preserve">mensilità medie 
</t>
    </r>
    <r>
      <rPr>
        <sz val="7"/>
        <rFont val="Arial"/>
        <family val="2"/>
        <charset val="1"/>
      </rPr>
      <t xml:space="preserve">(mensilità/12)</t>
    </r>
  </si>
  <si>
    <t xml:space="preserve">ASSENZE RETRIBUITE</t>
  </si>
  <si>
    <t xml:space="preserve">ASSENZE NON RETRIBUITE</t>
  </si>
  <si>
    <t xml:space="preserve">STIPENDIO 
più I.I.S </t>
  </si>
  <si>
    <t xml:space="preserve">PROGRESSIONE PER CLASSI E SCATTI/FASCE RETRIBUTIVE</t>
  </si>
  <si>
    <r>
      <rPr>
        <b val="true"/>
        <sz val="7"/>
        <rFont val="Arial"/>
        <family val="2"/>
        <charset val="1"/>
      </rPr>
      <t xml:space="preserve">TOTALE VOCI STIPENDIALI
TABELLA 12
</t>
    </r>
    <r>
      <rPr>
        <sz val="7"/>
        <rFont val="Small Fonts"/>
        <family val="2"/>
        <charset val="1"/>
      </rPr>
      <t xml:space="preserve">(esclusi arr. anni prec. e recuperi)</t>
    </r>
  </si>
  <si>
    <t xml:space="preserve">INDENNITA' FISSE</t>
  </si>
  <si>
    <t xml:space="preserve">ALTRE ACCESSORIE</t>
  </si>
  <si>
    <r>
      <rPr>
        <b val="true"/>
        <sz val="7"/>
        <rFont val="Arial"/>
        <family val="2"/>
        <charset val="1"/>
      </rPr>
      <t xml:space="preserve">TOTALE INDENNITA' FISSE ED ACCESSORIE
TABELLA 13
</t>
    </r>
    <r>
      <rPr>
        <sz val="7"/>
        <rFont val="Small Fonts"/>
        <family val="2"/>
        <charset val="1"/>
      </rPr>
      <t xml:space="preserve">(esclusi arretrati anni precedenti)</t>
    </r>
  </si>
  <si>
    <t xml:space="preserve">(**) Valore medio annuo pro-capite calcolato dividendo la spesa per le unità di riferimento (mensilità della T12 / 12)</t>
  </si>
  <si>
    <t xml:space="preserve">Qualifiche</t>
  </si>
  <si>
    <t xml:space="preserve">Tot Cessati (Tab 5)</t>
  </si>
  <si>
    <t xml:space="preserve">Tot Assunti (Tab 6)</t>
  </si>
  <si>
    <t xml:space="preserve">Tot Usciti (Tab 4)</t>
  </si>
  <si>
    <t xml:space="preserve">Tot Entrati (Tab 4)</t>
  </si>
  <si>
    <t xml:space="preserve">Coerenza </t>
  </si>
  <si>
    <t xml:space="preserve">a</t>
  </si>
  <si>
    <t xml:space="preserve">b</t>
  </si>
  <si>
    <t xml:space="preserve">c</t>
  </si>
  <si>
    <t xml:space="preserve">d</t>
  </si>
  <si>
    <t xml:space="preserve">e</t>
  </si>
  <si>
    <t xml:space="preserve">f=(a-b+c-d+e)</t>
  </si>
  <si>
    <t xml:space="preserve">g</t>
  </si>
  <si>
    <t xml:space="preserve">f=g</t>
  </si>
  <si>
    <t xml:space="preserve">U O M I N I</t>
  </si>
  <si>
    <t xml:space="preserve">D O N N E</t>
  </si>
  <si>
    <t xml:space="preserve">Presenti per classi di anzianità di servizio (Tab 7)</t>
  </si>
  <si>
    <t xml:space="preserve">Presenti per classi di età (Tab 8)</t>
  </si>
  <si>
    <t xml:space="preserve">Presenti per titolo di studio 
(Tab 9)</t>
  </si>
  <si>
    <t xml:space="preserve">a=b=c=d</t>
  </si>
  <si>
    <t xml:space="preserve">f</t>
  </si>
  <si>
    <t xml:space="preserve">h</t>
  </si>
  <si>
    <t xml:space="preserve">(e=f=g=h)</t>
  </si>
  <si>
    <t xml:space="preserve">ATTENZIONE: Per gli Enti che non sono tenuti all’invio della Tabella 10, la Tavola va considerata con riferimento al diagnostico della colonna “Coerenza T1 con personale T3 OUT”</t>
  </si>
  <si>
    <t xml:space="preserve">(*) Solo per le tipologie tenute all'invio della TABELLA 10</t>
  </si>
  <si>
    <t xml:space="preserve">Comandati esterni (IN)  (Tab 3)</t>
  </si>
  <si>
    <t xml:space="preserve">Fuori ruolo esterni (IN) (Tab 3)</t>
  </si>
  <si>
    <t xml:space="preserve">Convenzioni esterni (IN) (Tab 3)</t>
  </si>
  <si>
    <t xml:space="preserve">Comandati interni (OUT) (Tab 3)</t>
  </si>
  <si>
    <t xml:space="preserve">Fuori ruolo interni (OUT) (Tab 3)</t>
  </si>
  <si>
    <t xml:space="preserve">Convenzioni interni (OUT) (Tab 3)</t>
  </si>
  <si>
    <t xml:space="preserve">Personale in aspettativa (OUT)
(Tab 3)</t>
  </si>
  <si>
    <t xml:space="preserve">Totale personale distribuito per Regioni  (calcolato)</t>
  </si>
  <si>
    <t xml:space="preserve">Totale personale distribuito per Regioni (Tab 10)</t>
  </si>
  <si>
    <t xml:space="preserve">Coerenza T1 con personale T3 OUT</t>
  </si>
  <si>
    <t xml:space="preserve">Coerenza distribuzione territoriale</t>
  </si>
  <si>
    <t xml:space="preserve">i</t>
  </si>
  <si>
    <t xml:space="preserve">j=(a+b+c+d-e-f-g-h-i)</t>
  </si>
  <si>
    <t xml:space="preserve">k</t>
  </si>
  <si>
    <t xml:space="preserve">a&gt;=(e+f+g+h+i)</t>
  </si>
  <si>
    <t xml:space="preserve">j=k</t>
  </si>
  <si>
    <t xml:space="preserve">l</t>
  </si>
  <si>
    <t xml:space="preserve">m</t>
  </si>
  <si>
    <t xml:space="preserve">n</t>
  </si>
  <si>
    <t xml:space="preserve">o</t>
  </si>
  <si>
    <t xml:space="preserve">p</t>
  </si>
  <si>
    <t xml:space="preserve">q</t>
  </si>
  <si>
    <t xml:space="preserve">r</t>
  </si>
  <si>
    <t xml:space="preserve">t</t>
  </si>
  <si>
    <t xml:space="preserve">u=(l+m+n+o-p-q-r-s-t)</t>
  </si>
  <si>
    <t xml:space="preserve">v</t>
  </si>
  <si>
    <t xml:space="preserve">l&gt;=(p+q+r+s+t)</t>
  </si>
  <si>
    <t xml:space="preserve">u=v</t>
  </si>
  <si>
    <t xml:space="preserve">Tavola di controllo degli usciti dalla qualifica di Tabella 4 (Squadratura 4)</t>
  </si>
  <si>
    <t xml:space="preserve">Cessati (Tab 5)</t>
  </si>
  <si>
    <t xml:space="preserve"> Assunti (Tab 6)</t>
  </si>
  <si>
    <t xml:space="preserve">Entrati (Tab 4)</t>
  </si>
  <si>
    <t xml:space="preserve">Consistenza nella qualifica </t>
  </si>
  <si>
    <t xml:space="preserve">Usciti (Tab 4)</t>
  </si>
  <si>
    <t xml:space="preserve">Coerenza</t>
  </si>
  <si>
    <t xml:space="preserve">e=(a-b+c+d)</t>
  </si>
  <si>
    <t xml:space="preserve">f&lt;=e</t>
  </si>
  <si>
    <t xml:space="preserve">Tavola di controllo del rispetto del limite 2016 di cui all'art. 23, comma 2 del decreto legislativo n. 75/2017</t>
  </si>
  <si>
    <t xml:space="preserve">SQUADRATURA 6</t>
  </si>
  <si>
    <t xml:space="preserve">Segretario
comunale o provinciale</t>
  </si>
  <si>
    <t xml:space="preserve">Dirigenti</t>
  </si>
  <si>
    <t xml:space="preserve">Personale
non
dirigente</t>
  </si>
  <si>
    <t xml:space="preserve">Amministrazione nel suo complesso</t>
  </si>
  <si>
    <t xml:space="preserve">a.</t>
  </si>
  <si>
    <t xml:space="preserve">Totale risorse tabella 15</t>
  </si>
  <si>
    <t xml:space="preserve">b.</t>
  </si>
  <si>
    <r>
      <rPr>
        <sz val="8"/>
        <rFont val="Arial"/>
        <family val="2"/>
        <charset val="1"/>
      </rPr>
      <t xml:space="preserve">Totale voci non rilevanti ai fini della verifica del limite 2016</t>
    </r>
    <r>
      <rPr>
        <vertAlign val="superscript"/>
        <sz val="8"/>
        <rFont val="Arial"/>
        <family val="2"/>
        <charset val="1"/>
      </rPr>
      <t xml:space="preserve"> (*)</t>
    </r>
  </si>
  <si>
    <t xml:space="preserve">c.</t>
  </si>
  <si>
    <t xml:space="preserve">Totale risorse soggette alla verifica del limite (a-b)</t>
  </si>
  <si>
    <t xml:space="preserve">d.</t>
  </si>
  <si>
    <r>
      <rPr>
        <sz val="8"/>
        <rFont val="Arial"/>
        <family val="2"/>
        <charset val="1"/>
      </rPr>
      <t xml:space="preserve">Limite 2016 di cui all'articolo 23, comma 2 del DLgs 75/2017</t>
    </r>
    <r>
      <rPr>
        <vertAlign val="superscript"/>
        <sz val="8"/>
        <rFont val="Arial"/>
        <family val="2"/>
        <charset val="1"/>
      </rPr>
      <t xml:space="preserve"> (**)</t>
    </r>
  </si>
  <si>
    <t xml:space="preserve">e.</t>
  </si>
  <si>
    <t xml:space="preserve">Eventuali risorse tabella 15 in eccesso al limite (c - d)</t>
  </si>
  <si>
    <t xml:space="preserve">f.</t>
  </si>
  <si>
    <r>
      <rPr>
        <vertAlign val="superscript"/>
        <sz val="8"/>
        <rFont val="Arial"/>
        <family val="2"/>
        <charset val="1"/>
      </rPr>
      <t xml:space="preserve">(*) </t>
    </r>
    <r>
      <rPr>
        <sz val="8"/>
        <rFont val="Arial"/>
        <family val="2"/>
        <charset val="1"/>
      </rPr>
      <t xml:space="preserve">Voce LEG398 della scheda SICI della corrispondente macro-categoria.</t>
    </r>
  </si>
  <si>
    <r>
      <rPr>
        <vertAlign val="superscript"/>
        <sz val="8"/>
        <rFont val="Arial"/>
        <family val="2"/>
        <charset val="1"/>
      </rPr>
      <t xml:space="preserve">(**) </t>
    </r>
    <r>
      <rPr>
        <sz val="8"/>
        <rFont val="Arial"/>
        <family val="2"/>
        <charset val="1"/>
      </rPr>
      <t xml:space="preserve">Voce LEG428 della scheda SICI della corrispondente macro-categoria.</t>
    </r>
  </si>
  <si>
    <t xml:space="preserve">ATTENZIONE: LA PRESENTE TAVOLA VA CONSIDERATA SOLO DAGLI ENTI 
TENUTI ALL'INVIO DELLA SI_1A 
(Comuni, Province, Unioni di Comuni, Comunità Montane)</t>
  </si>
  <si>
    <r>
      <rPr>
        <i val="true"/>
        <sz val="10"/>
        <rFont val="Arial"/>
        <family val="2"/>
        <charset val="1"/>
      </rPr>
      <t xml:space="preserve">Tipologia di Ente: </t>
    </r>
    <r>
      <rPr>
        <b val="true"/>
        <i val="true"/>
        <sz val="10"/>
        <rFont val="Arial"/>
        <family val="2"/>
        <charset val="1"/>
      </rPr>
      <t xml:space="preserve">COMUNI-PROVINCE-CITTA_ME</t>
    </r>
  </si>
  <si>
    <t xml:space="preserve">Area</t>
  </si>
  <si>
    <t xml:space="preserve">Numero di unità appartenenti alla polizia locale (SI_1A)</t>
  </si>
  <si>
    <t xml:space="preserve">b=&lt;a</t>
  </si>
  <si>
    <t xml:space="preserve">Area Funzionari ed EQ</t>
  </si>
  <si>
    <t xml:space="preserve">Area Istruttori</t>
  </si>
  <si>
    <r>
      <rPr>
        <i val="true"/>
        <sz val="10"/>
        <rFont val="Arial"/>
        <family val="2"/>
        <charset val="1"/>
      </rPr>
      <t xml:space="preserve">Tipologia di Ente:</t>
    </r>
    <r>
      <rPr>
        <b val="true"/>
        <sz val="10"/>
        <rFont val="Arial"/>
        <family val="2"/>
        <charset val="1"/>
      </rPr>
      <t xml:space="preserve"> UNIONE di COMUNI</t>
    </r>
  </si>
  <si>
    <r>
      <rPr>
        <i val="true"/>
        <sz val="10"/>
        <rFont val="Arial"/>
        <family val="2"/>
        <charset val="1"/>
      </rPr>
      <t xml:space="preserve">Tipologia di Ente:</t>
    </r>
    <r>
      <rPr>
        <b val="true"/>
        <sz val="10"/>
        <rFont val="Arial"/>
        <family val="2"/>
        <charset val="1"/>
      </rPr>
      <t xml:space="preserve"> COMUNITA' MONTANE</t>
    </r>
  </si>
  <si>
    <t xml:space="preserve">Controllo di coerenza tra il personale in Formazione dichiarato nella SI_1A ed le assenze per formazione al 31.12 rilevate in Tabella 11 (Squadratura 7)</t>
  </si>
  <si>
    <t xml:space="preserve">Personale in formazione inserito in SI_1A</t>
  </si>
  <si>
    <t xml:space="preserve">Giorni di assenza per formazione inseriti in Tabella 11</t>
  </si>
  <si>
    <t xml:space="preserve"> Incongruenza 1</t>
  </si>
  <si>
    <t xml:space="preserve">Tavola di compresenza tra valori di organico di personale con rapporto di lavoro flessibile di Scheda Informativa 1 e relativa spesa di Tabella 14</t>
  </si>
  <si>
    <t xml:space="preserve">Tipologia lavoro flessibile (SI_1)</t>
  </si>
  <si>
    <t xml:space="preserve">Unità annue 
(SI_1)</t>
  </si>
  <si>
    <t xml:space="preserve">Spesa (Tab 14)</t>
  </si>
  <si>
    <t xml:space="preserve">Compresenza</t>
  </si>
  <si>
    <t xml:space="preserve">Valore Medio Unitario:
b / a</t>
  </si>
  <si>
    <t xml:space="preserve">Contratti di collaborazioni professionali </t>
  </si>
  <si>
    <r>
      <rPr>
        <sz val="9"/>
        <rFont val="Arial"/>
        <family val="2"/>
        <charset val="1"/>
      </rPr>
      <t xml:space="preserve">Incarichi </t>
    </r>
    <r>
      <rPr>
        <sz val="9"/>
        <color rgb="FF0070C0"/>
        <rFont val="Arial"/>
        <family val="2"/>
        <charset val="1"/>
      </rPr>
      <t xml:space="preserve">di </t>
    </r>
    <r>
      <rPr>
        <sz val="9"/>
        <rFont val="Arial"/>
        <family val="2"/>
        <charset val="1"/>
      </rPr>
      <t xml:space="preserve">studio, ricerca e consulenza</t>
    </r>
  </si>
  <si>
    <t xml:space="preserve">Contratti per resa servizi/adempimenti obbligatori per legge</t>
  </si>
  <si>
    <t xml:space="preserve"> Incongruenza 11</t>
  </si>
  <si>
    <t xml:space="preserve">Tavola di compresenza tra valori di organico di personale con rapporto di lavoro flessibile di Tabella 2 e relativa spesa di Tabella 14</t>
  </si>
  <si>
    <t xml:space="preserve">Tipologia lavoro flessibile (Tab 2)</t>
  </si>
  <si>
    <t xml:space="preserve">Unità annue 
(Tab 2)</t>
  </si>
  <si>
    <t xml:space="preserve">A tempo determinato</t>
  </si>
  <si>
    <t xml:space="preserve">Formazione lavoro</t>
  </si>
  <si>
    <t xml:space="preserve">Contratti di somministrazione (ex interinale)</t>
  </si>
  <si>
    <t xml:space="preserve">L.S.U</t>
  </si>
  <si>
    <t xml:space="preserve">Voce di spesa (Tab 14)</t>
  </si>
  <si>
    <t xml:space="preserve">codice (Tab 14)</t>
  </si>
  <si>
    <t xml:space="preserve">Compresenza 
e/o 
controllo incidenza %</t>
  </si>
  <si>
    <t xml:space="preserve">Incidenza % 
L105 / P062</t>
  </si>
  <si>
    <t xml:space="preserve">Controllo incidenza % L105 / P062  =&gt;  </t>
  </si>
  <si>
    <t xml:space="preserve">Tavola di congruenza tra spesa media annua per stipendio (Tabella 12) e importi stipendiali contrattuali</t>
  </si>
  <si>
    <t xml:space="preserve">Mensilità (Tab 12)</t>
  </si>
  <si>
    <t xml:space="preserve">Spesa per stipendio (Tab 12)</t>
  </si>
  <si>
    <t xml:space="preserve">Spesa media annua per stipendio (per 12 mensilità)</t>
  </si>
  <si>
    <t xml:space="preserve">Importi stipendiali contrattuali annui (per 12 mensilità)</t>
  </si>
  <si>
    <t xml:space="preserve">Scostamento in valore assoluto</t>
  </si>
  <si>
    <t xml:space="preserve">Scostamento percentuale</t>
  </si>
  <si>
    <t xml:space="preserve">Congruenza (max scostamento consentito +/- 2%)</t>
  </si>
  <si>
    <t xml:space="preserve">c=(b/a*12)</t>
  </si>
  <si>
    <t xml:space="preserve">e=(c-d)</t>
  </si>
  <si>
    <t xml:space="preserve">f=(e/d*100)</t>
  </si>
  <si>
    <t xml:space="preserve">v. a. di f&lt;=2%</t>
  </si>
  <si>
    <t xml:space="preserve">Tavola di congruenza della retribuzione di posizione esposta in tabella 13 (voce I207) con l'analoga voce esposta in tabella 15 e scheda SICI</t>
  </si>
  <si>
    <t xml:space="preserve">Segretario comunale e provinciale</t>
  </si>
  <si>
    <t xml:space="preserve">INCONGRUENZA 3</t>
  </si>
  <si>
    <t xml:space="preserve">Tabella 13 - Totale retribuzione di posizione cod. I207 (senza 13ma)</t>
  </si>
  <si>
    <r>
      <rPr>
        <sz val="8"/>
        <rFont val="Arial"/>
        <family val="2"/>
        <charset val="1"/>
      </rPr>
      <t xml:space="preserve">Tabella 13 - Totale retribuzione di posizione (con 13ma)</t>
    </r>
    <r>
      <rPr>
        <vertAlign val="superscript"/>
        <sz val="8"/>
        <rFont val="Arial"/>
        <family val="2"/>
        <charset val="1"/>
      </rPr>
      <t xml:space="preserve"> (*)</t>
    </r>
  </si>
  <si>
    <t xml:space="preserve">Tabella 15 - Codice retribuzione macrocategoria di riferimento</t>
  </si>
  <si>
    <t xml:space="preserve">Tabella 15 - Retribuzione di posizione di competenza dell'anno di rilevazione</t>
  </si>
  <si>
    <t xml:space="preserve">Differenza T15 - T13 in valore assoluto (c - b)</t>
  </si>
  <si>
    <t xml:space="preserve">Differenza T15 - T13 in % (d / b x 100)</t>
  </si>
  <si>
    <t xml:space="preserve">Scheda SICI - n. posizioni strutture organizzative complesse</t>
  </si>
  <si>
    <t xml:space="preserve">Scheda SICI - valore medio annuo retr. di pos.ne strutt. organizzative complesse</t>
  </si>
  <si>
    <t xml:space="preserve">Scheda SICI - n. incarichi EQ fascia più elevata</t>
  </si>
  <si>
    <t xml:space="preserve">Scheda SICI - valore medio annuo retribuzione di posizione EQ fascia più elevata</t>
  </si>
  <si>
    <t xml:space="preserve">Scheda SICI - n. incarichi EQ fascia meno elevata</t>
  </si>
  <si>
    <t xml:space="preserve">Scheda SICI - valore medio annuo retribuzione di posizione EQ fascia meno elevata</t>
  </si>
  <si>
    <t xml:space="preserve">Scheda SICI - n. posizioni restanti fasce</t>
  </si>
  <si>
    <t xml:space="preserve">Scheda SICI - valore medio annuo retribuzione di posizione restanti fasce</t>
  </si>
  <si>
    <t xml:space="preserve">Scheda SICI -  n. incarichi EQ con rapporto di lavoro part-time e/o in convenzione</t>
  </si>
  <si>
    <t xml:space="preserve">Scheda SICI - </t>
  </si>
  <si>
    <t xml:space="preserve"> - valore medio annuo retribuzione di posizione con rapporto di lavoro part-time e/o in convenzione</t>
  </si>
  <si>
    <r>
      <rPr>
        <sz val="8"/>
        <rFont val="Arial"/>
        <family val="2"/>
        <charset val="1"/>
      </rPr>
      <t xml:space="preserve">Scheda SICI - retribuzione totale</t>
    </r>
    <r>
      <rPr>
        <vertAlign val="superscript"/>
        <sz val="8"/>
        <rFont val="Arial"/>
        <family val="2"/>
        <charset val="1"/>
      </rPr>
      <t xml:space="preserve"> (**)</t>
    </r>
  </si>
  <si>
    <t xml:space="preserve">g.</t>
  </si>
  <si>
    <t xml:space="preserve">Differenza SICI - T13 in valore assoluto (k - b)</t>
  </si>
  <si>
    <t xml:space="preserve">h.</t>
  </si>
  <si>
    <t xml:space="preserve">Differenza SICI - T13 in % (l / b x 100)</t>
  </si>
  <si>
    <r>
      <rPr>
        <vertAlign val="superscript"/>
        <sz val="8"/>
        <rFont val="Arial"/>
        <family val="2"/>
        <charset val="1"/>
      </rPr>
      <t xml:space="preserve">(*) </t>
    </r>
    <r>
      <rPr>
        <sz val="8"/>
        <rFont val="Arial"/>
        <family val="2"/>
        <charset val="1"/>
      </rPr>
      <t xml:space="preserve"> Il calcolo è effettuato dividendo convenzionalmente per 12 il valore della retribuzione di posizione esposto in tabella 13 (valore mensile) e moltiplicando quindi per 13 (valore annuale compresa tredicesima).</t>
    </r>
  </si>
  <si>
    <r>
      <rPr>
        <vertAlign val="superscript"/>
        <sz val="8"/>
        <rFont val="Arial"/>
        <family val="2"/>
        <charset val="1"/>
      </rPr>
      <t xml:space="preserve">(**) </t>
    </r>
    <r>
      <rPr>
        <sz val="8"/>
        <rFont val="Arial"/>
        <family val="2"/>
        <charset val="1"/>
      </rPr>
      <t xml:space="preserve"> Il calcolo è effettuato sommando il numero di posizioni di ciascuna "fascia" per il relativo valore medio.</t>
    </r>
  </si>
  <si>
    <t xml:space="preserve">Tavola di controllo dei valori di spesa di Tabella 14: incidenza % di ciascun valore sul totale delle spese di Tabella 12+Tabella 13</t>
  </si>
  <si>
    <t xml:space="preserve">TOTALE TABELLA 12 + TABELLA 13:</t>
  </si>
  <si>
    <t xml:space="preserve">Voci di spesa </t>
  </si>
  <si>
    <t xml:space="preserve">Codici spesa</t>
  </si>
  <si>
    <t xml:space="preserve">Importi comunicati (Tab 14)</t>
  </si>
  <si>
    <t xml:space="preserve">Incidenza percentuale: Importi comunicati Tab 14 / (Tabella 12 + Tabella 13)</t>
  </si>
  <si>
    <t xml:space="preserve">Controlli di coerenza</t>
  </si>
  <si>
    <t xml:space="preserve">TABELLE 12 -13 ASSENTI</t>
  </si>
  <si>
    <t xml:space="preserve">Tavola di congruenza tra Presenti al 31-12 del totale  uomini e donne o Totale uomini e donne Tabella 5 e mensilità della Tabella T12</t>
  </si>
  <si>
    <t xml:space="preserve">Totale uomini e donne (Tab T5)</t>
  </si>
  <si>
    <t xml:space="preserve">Totale usciti (Tab T4)</t>
  </si>
  <si>
    <t xml:space="preserve">Mensilità (Tab T12)</t>
  </si>
  <si>
    <t xml:space="preserve">Congruenza (se a&gt;0 o b&gt;0 o c&gt;0 e d&gt;0 )</t>
  </si>
  <si>
    <t xml:space="preserve">Tavola di compresenza tra importi comunicati in tab.13 e mensilità (tab.12) o personale esterno (tab.3)</t>
  </si>
  <si>
    <t xml:space="preserve">Totale della Tabella T13</t>
  </si>
  <si>
    <t xml:space="preserve">Totale (Uomini + donne della sezione "Personale Esterno" COMANDATI / DISTACCATI + FUORI RUOLO+CONVENZIONI)+Mensilità medie da T12(mensilità /12)</t>
  </si>
  <si>
    <t xml:space="preserve">Congruenza          ( a&gt;0 e b&gt;0)</t>
  </si>
  <si>
    <t xml:space="preserve">Tavola di congruenza tra i giorni di assenza indicati nella Tabella 11 e i valori di organico inseriti nelle Tabelle 1, 3, 4, 5 (incongruenza 7)</t>
  </si>
  <si>
    <t xml:space="preserve">Totale della Tabella T11</t>
  </si>
  <si>
    <t xml:space="preserve">Totale della Tabella T1</t>
  </si>
  <si>
    <t xml:space="preserve">Totale della Tabella T3 (personale esterno)</t>
  </si>
  <si>
    <t xml:space="preserve">Totale Usciti della Tabella T4</t>
  </si>
  <si>
    <t xml:space="preserve">Totale Entrati della Tabella T4</t>
  </si>
  <si>
    <t xml:space="preserve">Totale della Tabella T5</t>
  </si>
  <si>
    <t xml:space="preserve">Incongruenza 7</t>
  </si>
  <si>
    <t xml:space="preserve">Incongruenza           [se a&gt;0 e (b=0 e c=0 e d=0 e e=0 e f=0)]</t>
  </si>
  <si>
    <t xml:space="preserve">Incongruenza         [se a=0 e (b&gt;0 o c&gt;0 o d&gt;0 o e&gt;0 o f&gt;0)]</t>
  </si>
  <si>
    <t xml:space="preserve">assenze in T11, ma nessuna unità in T1</t>
  </si>
  <si>
    <t xml:space="preserve">sono presenti unità in T1 o personale esterno in T3, ma non assenze in T11</t>
  </si>
  <si>
    <t xml:space="preserve">Tavola di controllo della spesa per "arretrati a.p." e "altre accessorie" di T13: incidenza % di ciascun valore sul totale di Tabella 13</t>
  </si>
  <si>
    <t xml:space="preserve">Incidenza percentuale arretrati a.p.</t>
  </si>
  <si>
    <t xml:space="preserve">Congruenza (max incidenza consentita 20%)</t>
  </si>
  <si>
    <t xml:space="preserve">Incidenza percentuale altre accessorie</t>
  </si>
  <si>
    <t xml:space="preserve">Incongruenza 8</t>
  </si>
  <si>
    <t xml:space="preserve">c=(b/a)</t>
  </si>
  <si>
    <t xml:space="preserve">c&lt;=20%</t>
  </si>
  <si>
    <t xml:space="preserve">f=(e/a)</t>
  </si>
  <si>
    <t xml:space="preserve">f&lt;=20%</t>
  </si>
  <si>
    <t xml:space="preserve">Tavola di congruenza tra il personale a Tempo Determinato comunicato in T2 con la ripartizione dello stesso personale comunicato in T2A
</t>
  </si>
  <si>
    <t xml:space="preserve">Totale T2</t>
  </si>
  <si>
    <t xml:space="preserve">Totale T2A</t>
  </si>
  <si>
    <t xml:space="preserve">Confronto T2/T2A</t>
  </si>
  <si>
    <t xml:space="preserve">U+D</t>
  </si>
  <si>
    <t xml:space="preserve">a con d</t>
  </si>
  <si>
    <t xml:space="preserve">b con e</t>
  </si>
  <si>
    <t xml:space="preserve">SEGNALAZIONE - Ulteriore controllo</t>
  </si>
  <si>
    <t xml:space="preserve">Tavola di coerenza tra valori dichiarati in SI_1 come appartenenti a categorie protette, titolari di permessi per legge n. 104/92, titolari di permessi ai sensi dell'art. 42, comma 5 d.lgs. 151/2001, con il personale indicato in  Tab. 1</t>
  </si>
  <si>
    <t xml:space="preserve">Domande SI_1</t>
  </si>
  <si>
    <t xml:space="preserve">Unità annue
dichiarate in SI_1</t>
  </si>
  <si>
    <t xml:space="preserve">Totale presenti al
31-12 dichiarati in T1</t>
  </si>
  <si>
    <t xml:space="preserve">Controllo</t>
  </si>
  <si>
    <t xml:space="preserve"> Incongruenza 12</t>
  </si>
  <si>
    <t xml:space="preserve">Tavola di compresenza tra valori dichiarati nella SI_1 come titolari di permessi per legge n. 104/92 e titolari di permessi ai sensi dell'art. 42, comma 5 d.lgs. 151/2001, con le giornate di assenza indicate in Tab. 11 </t>
  </si>
  <si>
    <t xml:space="preserve">Assenze dichiarate</t>
  </si>
  <si>
    <t xml:space="preserve">Compresenza </t>
  </si>
  <si>
    <t xml:space="preserve"> Incongruenza 13</t>
  </si>
  <si>
    <t xml:space="preserve">Tavola di compresenza tra le somme trattenute per malattia indicate nella SI_1 e i giorni di assenza per malattia retribuita indicati nella Tab. 11</t>
  </si>
  <si>
    <t xml:space="preserve">Somme
dichiarate in SI_1</t>
  </si>
  <si>
    <t xml:space="preserve">Tavola di congruenza tra i giorni totali pro-capite di assenza calcolati dai valori indicati nella Tabella 11 (esclusa formazione, lavoro a distanza e assenze non retribuite), con il numero MAX dei gg lavorativi annui
</t>
  </si>
  <si>
    <t xml:space="preserve">Totale della Tabella T11 esclusa formazione e altre ass. non retribuite</t>
  </si>
  <si>
    <t xml:space="preserve">Mensilità/12</t>
  </si>
  <si>
    <t xml:space="preserve">Incongruenza 14</t>
  </si>
  <si>
    <t xml:space="preserve">Incongruenza
[(a-gg formazione)&gt;(mens.T12/12*260)]</t>
  </si>
  <si>
    <t xml:space="preserve">T12 non compilata o assenze comunicate &gt; gg lavorabili (</t>
  </si>
  <si>
    <t xml:space="preserve">Tavola di congruenza delle  voci non soggette alla verifica del limite 2016 di cui all'articolo 23,</t>
  </si>
  <si>
    <t xml:space="preserve">comma 2, del decreto legislativo n. 75/2017 (schede SICI e tabelle 15)</t>
  </si>
  <si>
    <t xml:space="preserve">INCONGRUENZA 15</t>
  </si>
  <si>
    <t xml:space="preserve">Totale non soggetto a verifica scheda SICI (LEG398)</t>
  </si>
  <si>
    <t xml:space="preserve">Totale non soggetto a verifica T15/SICI (voci sotto elencate)</t>
  </si>
  <si>
    <t xml:space="preserve">T15 - RISORSE FISSE AVENTI CARATTERE DI CERTEZZA E STABILTA'</t>
  </si>
  <si>
    <t xml:space="preserve">Art 79 c 1 L B Ccnl 19-21 - Increm 84,50 euro dal 1.1.2021</t>
  </si>
  <si>
    <t xml:space="preserve">T15 - RISORSE VARIABILI</t>
  </si>
  <si>
    <t xml:space="preserve">Art. 45 DLgs 36/2023 - Incentivi alle funzioni tecniche</t>
  </si>
  <si>
    <t xml:space="preserve">Art 1 DL 80/2021 - Increm. ass TD finanz diretto PNRR</t>
  </si>
  <si>
    <t xml:space="preserve">Art. 31-bis cc 1,5 DL 152/21 - Increm. ass TD PNRR (Comuni)</t>
  </si>
  <si>
    <t xml:space="preserve">Art 8 c 3 p 1 DL 13/2023 - Increm. attuazione progetti PNRR</t>
  </si>
  <si>
    <t xml:space="preserve">T15 - RISORSE A CARICO DEL BILANCIO</t>
  </si>
  <si>
    <t xml:space="preserve">Incremento per l’attuazione dei progetti PNRR</t>
  </si>
  <si>
    <t xml:space="preserve">SICI - RISORSE NON SOGGETTE ART. 23 C. 2 dLGS 75/2017 ESPOSTE IN SCHEDA SICI</t>
  </si>
  <si>
    <t xml:space="preserve">Differenza (a - b)</t>
  </si>
  <si>
    <t xml:space="preserve">Differenza % (a - b) / a x 100</t>
  </si>
</sst>
</file>

<file path=xl/styles.xml><?xml version="1.0" encoding="utf-8"?>
<styleSheet xmlns="http://schemas.openxmlformats.org/spreadsheetml/2006/main">
  <numFmts count="28">
    <numFmt numFmtId="164" formatCode="General"/>
    <numFmt numFmtId="165" formatCode="[$€]\ #,##0;[RED]\-[$€]\ #,##0"/>
    <numFmt numFmtId="166" formatCode="_-* #,##0_-;\-* #,##0_-;_-* \-_-;_-@_-"/>
    <numFmt numFmtId="167" formatCode="#,##0.00;[RED]\-#,##0.00"/>
    <numFmt numFmtId="168" formatCode="_-* #,##0.00_-;\-* #,##0.00_-;_-* \-??_-;_-@_-"/>
    <numFmt numFmtId="169" formatCode="General_)"/>
    <numFmt numFmtId="170" formatCode="0%"/>
    <numFmt numFmtId="171" formatCode="_-&quot;L. &quot;* #,##0_-;&quot;-L. &quot;* #,##0_-;_-&quot;L. &quot;* \-_-;_-@_-"/>
    <numFmt numFmtId="172" formatCode=";;;"/>
    <numFmt numFmtId="173" formatCode="@"/>
    <numFmt numFmtId="174" formatCode="General"/>
    <numFmt numFmtId="175" formatCode="0"/>
    <numFmt numFmtId="176" formatCode="#,##0;[RED]\-#,##0"/>
    <numFmt numFmtId="177" formatCode="&quot;VERO&quot;;&quot;VERO&quot;;&quot;FALSO&quot;"/>
    <numFmt numFmtId="178" formatCode="0.00"/>
    <numFmt numFmtId="179" formatCode="#,###"/>
    <numFmt numFmtId="180" formatCode="#,##0"/>
    <numFmt numFmtId="181" formatCode="_-* #,##0_-;\-* #,##0_-;_-* \-??_-;_-@_-"/>
    <numFmt numFmtId="182" formatCode="#,##0.00"/>
    <numFmt numFmtId="183" formatCode="#,###.00"/>
    <numFmt numFmtId="184" formatCode="#,###.00;\-#,###.00;;"/>
    <numFmt numFmtId="185" formatCode="dd/mm/yyyy"/>
    <numFmt numFmtId="186" formatCode="0.00%"/>
    <numFmt numFmtId="187" formatCode="#,##0.00;\-#,##0.00;\ "/>
    <numFmt numFmtId="188" formatCode="#,##0;\-#,##0;\ "/>
    <numFmt numFmtId="189" formatCode="#,##0;&quot;- &quot;#,##0;\-"/>
    <numFmt numFmtId="190" formatCode="#,##0.0;&quot;- &quot;#,##0.0;\-"/>
    <numFmt numFmtId="191" formatCode="#,##0.00;&quot;- &quot;#,##0.00;\-"/>
  </numFmts>
  <fonts count="188">
    <font>
      <sz val="8"/>
      <name val="Arial"/>
      <family val="0"/>
      <charset val="1"/>
    </font>
    <font>
      <sz val="10"/>
      <name val="Arial"/>
      <family val="0"/>
    </font>
    <font>
      <sz val="10"/>
      <name val="Arial"/>
      <family val="0"/>
    </font>
    <font>
      <sz val="10"/>
      <name val="Arial"/>
      <family val="0"/>
    </font>
    <font>
      <sz val="12"/>
      <color rgb="FF000000"/>
      <name val="Times New Roman"/>
      <family val="2"/>
      <charset val="1"/>
    </font>
    <font>
      <sz val="8"/>
      <name val="Comic Sans MS"/>
      <family val="4"/>
      <charset val="1"/>
    </font>
    <font>
      <sz val="10"/>
      <name val="Arial"/>
      <family val="2"/>
      <charset val="1"/>
    </font>
    <font>
      <sz val="11"/>
      <color rgb="FF000000"/>
      <name val="Calibri"/>
      <family val="2"/>
      <charset val="1"/>
    </font>
    <font>
      <sz val="12"/>
      <color rgb="FF000000"/>
      <name val="Calibri"/>
      <family val="2"/>
      <charset val="1"/>
    </font>
    <font>
      <sz val="12"/>
      <name val="Arial"/>
      <family val="2"/>
      <charset val="1"/>
    </font>
    <font>
      <sz val="10"/>
      <color rgb="FF000000"/>
      <name val="Arial"/>
      <family val="2"/>
      <charset val="1"/>
    </font>
    <font>
      <sz val="8"/>
      <color rgb="FF000000"/>
      <name val="Trebuchet MS"/>
      <family val="2"/>
      <charset val="1"/>
    </font>
    <font>
      <sz val="10"/>
      <name val="Courier New"/>
      <family val="3"/>
      <charset val="1"/>
    </font>
    <font>
      <sz val="8"/>
      <name val="Courier New"/>
      <family val="3"/>
      <charset val="1"/>
    </font>
    <font>
      <sz val="15"/>
      <name val="Times New Roman"/>
      <family val="1"/>
      <charset val="1"/>
    </font>
    <font>
      <sz val="15"/>
      <name val="Arial"/>
      <family val="2"/>
      <charset val="1"/>
    </font>
    <font>
      <b val="true"/>
      <sz val="15"/>
      <name val="Arial"/>
      <family val="2"/>
      <charset val="1"/>
    </font>
    <font>
      <sz val="8"/>
      <name val="Times New Roman"/>
      <family val="1"/>
      <charset val="1"/>
    </font>
    <font>
      <b val="true"/>
      <sz val="11"/>
      <color rgb="FF000000"/>
      <name val="Arial"/>
      <family val="2"/>
      <charset val="1"/>
    </font>
    <font>
      <sz val="12"/>
      <name val="Courier New"/>
      <family val="3"/>
      <charset val="1"/>
    </font>
    <font>
      <sz val="8"/>
      <name val="Arial"/>
      <family val="2"/>
      <charset val="1"/>
    </font>
    <font>
      <b val="true"/>
      <sz val="8"/>
      <color rgb="FFFF0000"/>
      <name val="Courier New"/>
      <family val="3"/>
      <charset val="1"/>
    </font>
    <font>
      <u val="single"/>
      <sz val="9"/>
      <color rgb="FF0000FF"/>
      <name val="Arial"/>
      <family val="2"/>
      <charset val="1"/>
    </font>
    <font>
      <u val="single"/>
      <sz val="6.4"/>
      <color rgb="FF0000FF"/>
      <name val="Arial"/>
      <family val="0"/>
      <charset val="1"/>
    </font>
    <font>
      <u val="single"/>
      <sz val="10"/>
      <color rgb="FF0000FF"/>
      <name val="Arial"/>
      <family val="2"/>
      <charset val="1"/>
    </font>
    <font>
      <b val="true"/>
      <sz val="8"/>
      <name val="Arial"/>
      <family val="2"/>
      <charset val="1"/>
    </font>
    <font>
      <b val="true"/>
      <sz val="9"/>
      <color rgb="FF3366FF"/>
      <name val="Courier New"/>
      <family val="3"/>
      <charset val="1"/>
    </font>
    <font>
      <sz val="7.5"/>
      <name val="Arial"/>
      <family val="2"/>
      <charset val="1"/>
    </font>
    <font>
      <b val="true"/>
      <i val="true"/>
      <sz val="9"/>
      <color rgb="FF3366FF"/>
      <name val="Courier New"/>
      <family val="3"/>
      <charset val="1"/>
    </font>
    <font>
      <sz val="10"/>
      <color rgb="FF0000FF"/>
      <name val="Arial"/>
      <family val="2"/>
      <charset val="1"/>
    </font>
    <font>
      <sz val="14"/>
      <name val="Arial"/>
      <family val="2"/>
      <charset val="1"/>
    </font>
    <font>
      <b val="true"/>
      <sz val="11"/>
      <name val="Arial"/>
      <family val="2"/>
      <charset val="1"/>
    </font>
    <font>
      <sz val="11"/>
      <name val="Arial"/>
      <family val="2"/>
      <charset val="1"/>
    </font>
    <font>
      <b val="true"/>
      <sz val="10"/>
      <name val="Arial"/>
      <family val="2"/>
      <charset val="1"/>
    </font>
    <font>
      <b val="true"/>
      <sz val="12"/>
      <name val="Arial"/>
      <family val="2"/>
      <charset val="1"/>
    </font>
    <font>
      <u val="single"/>
      <sz val="6.4"/>
      <color rgb="FF0000FF"/>
      <name val="Arial"/>
      <family val="2"/>
      <charset val="1"/>
    </font>
    <font>
      <sz val="11"/>
      <color rgb="FFFF0000"/>
      <name val="Arial"/>
      <family val="2"/>
      <charset val="1"/>
    </font>
    <font>
      <sz val="11"/>
      <name val="Calibri"/>
      <family val="2"/>
      <charset val="1"/>
    </font>
    <font>
      <sz val="11"/>
      <color rgb="FF000000"/>
      <name val="Arial"/>
      <family val="2"/>
      <charset val="1"/>
    </font>
    <font>
      <b val="true"/>
      <sz val="9"/>
      <color rgb="FFFF0000"/>
      <name val="Courier New"/>
      <family val="3"/>
      <charset val="1"/>
    </font>
    <font>
      <b val="true"/>
      <sz val="10"/>
      <color rgb="FF000000"/>
      <name val="Arial"/>
      <family val="2"/>
      <charset val="1"/>
    </font>
    <font>
      <sz val="9"/>
      <name val="Arial"/>
      <family val="2"/>
      <charset val="1"/>
    </font>
    <font>
      <i val="true"/>
      <sz val="11"/>
      <name val="Arial"/>
      <family val="2"/>
      <charset val="1"/>
    </font>
    <font>
      <sz val="10"/>
      <color rgb="FFFFFFFF"/>
      <name val="Courier New"/>
      <family val="3"/>
      <charset val="1"/>
    </font>
    <font>
      <b val="true"/>
      <sz val="11"/>
      <color rgb="FFFFFFFF"/>
      <name val="Arial"/>
      <family val="2"/>
      <charset val="1"/>
    </font>
    <font>
      <sz val="10"/>
      <color rgb="FFFFFFFF"/>
      <name val="Arial"/>
      <family val="2"/>
      <charset val="1"/>
    </font>
    <font>
      <sz val="10"/>
      <color rgb="FF006666"/>
      <name val="Courier New"/>
      <family val="3"/>
      <charset val="1"/>
    </font>
    <font>
      <sz val="8"/>
      <color rgb="FF006666"/>
      <name val="Courier New"/>
      <family val="3"/>
      <charset val="1"/>
    </font>
    <font>
      <sz val="8"/>
      <color rgb="FFFFFFFF"/>
      <name val="Cambria"/>
      <family val="1"/>
      <charset val="1"/>
    </font>
    <font>
      <sz val="10"/>
      <color rgb="FFFFFFFF"/>
      <name val="Cambria"/>
      <family val="1"/>
      <charset val="1"/>
    </font>
    <font>
      <u val="single"/>
      <sz val="8"/>
      <color rgb="FFFFFFFF"/>
      <name val="Cambria"/>
      <family val="1"/>
      <charset val="1"/>
    </font>
    <font>
      <sz val="8"/>
      <color rgb="FFFFFFFF"/>
      <name val="Courier New"/>
      <family val="3"/>
      <charset val="1"/>
    </font>
    <font>
      <sz val="8"/>
      <color rgb="FFFFFFFF"/>
      <name val="Arial"/>
      <family val="2"/>
      <charset val="1"/>
    </font>
    <font>
      <b val="true"/>
      <sz val="18"/>
      <color rgb="FF000000"/>
      <name val="Arial"/>
      <family val="0"/>
    </font>
    <font>
      <sz val="8"/>
      <color rgb="FF000000"/>
      <name val="Arial"/>
      <family val="2"/>
    </font>
    <font>
      <sz val="7"/>
      <color rgb="FF000000"/>
      <name val="Arial"/>
      <family val="2"/>
    </font>
    <font>
      <b val="true"/>
      <sz val="16"/>
      <name val="Arial"/>
      <family val="2"/>
      <charset val="1"/>
    </font>
    <font>
      <b val="true"/>
      <sz val="10"/>
      <color rgb="FFFF0000"/>
      <name val="Courier New"/>
      <family val="3"/>
      <charset val="1"/>
    </font>
    <font>
      <b val="true"/>
      <sz val="50"/>
      <color rgb="FFFF0000"/>
      <name val="Arial"/>
      <family val="2"/>
      <charset val="1"/>
    </font>
    <font>
      <b val="true"/>
      <sz val="10"/>
      <color rgb="FFFF0000"/>
      <name val="Arial"/>
      <family val="2"/>
      <charset val="1"/>
    </font>
    <font>
      <u val="single"/>
      <sz val="11"/>
      <name val="Arial"/>
      <family val="2"/>
      <charset val="1"/>
    </font>
    <font>
      <b val="true"/>
      <i val="true"/>
      <u val="single"/>
      <sz val="11"/>
      <name val="Arial"/>
      <family val="2"/>
      <charset val="1"/>
    </font>
    <font>
      <b val="true"/>
      <sz val="11"/>
      <color rgb="FFFF0000"/>
      <name val="Arial"/>
      <family val="2"/>
      <charset val="1"/>
    </font>
    <font>
      <sz val="10"/>
      <color rgb="FFFF0000"/>
      <name val="Arial"/>
      <family val="2"/>
      <charset val="1"/>
    </font>
    <font>
      <b val="true"/>
      <i val="true"/>
      <sz val="11"/>
      <name val="Arial"/>
      <family val="2"/>
      <charset val="1"/>
    </font>
    <font>
      <b val="true"/>
      <i val="true"/>
      <sz val="9"/>
      <name val="Arial"/>
      <family val="2"/>
      <charset val="1"/>
    </font>
    <font>
      <b val="true"/>
      <sz val="9"/>
      <color rgb="FFFFFFFF"/>
      <name val="Courier New"/>
      <family val="3"/>
      <charset val="1"/>
    </font>
    <font>
      <b val="true"/>
      <sz val="12"/>
      <name val="Times New Roman"/>
      <family val="1"/>
      <charset val="1"/>
    </font>
    <font>
      <sz val="11"/>
      <name val="Times New Roman"/>
      <family val="1"/>
      <charset val="1"/>
    </font>
    <font>
      <sz val="11"/>
      <color rgb="FFFFFFFF"/>
      <name val="Arial"/>
      <family val="2"/>
      <charset val="1"/>
    </font>
    <font>
      <sz val="7"/>
      <name val="Times New Roman"/>
      <family val="1"/>
      <charset val="1"/>
    </font>
    <font>
      <b val="true"/>
      <sz val="10"/>
      <name val="Courier New"/>
      <family val="3"/>
      <charset val="1"/>
    </font>
    <font>
      <u val="single"/>
      <sz val="10"/>
      <name val="Arial"/>
      <family val="2"/>
      <charset val="1"/>
    </font>
    <font>
      <i val="true"/>
      <sz val="11"/>
      <name val="Calibri"/>
      <family val="2"/>
      <charset val="1"/>
    </font>
    <font>
      <b val="true"/>
      <sz val="8"/>
      <color rgb="FFFF0000"/>
      <name val="Arial"/>
      <family val="0"/>
      <charset val="1"/>
    </font>
    <font>
      <u val="single"/>
      <sz val="10"/>
      <name val="Courier New"/>
      <family val="3"/>
      <charset val="1"/>
    </font>
    <font>
      <b val="true"/>
      <i val="true"/>
      <sz val="16"/>
      <name val="Arial"/>
      <family val="2"/>
      <charset val="1"/>
    </font>
    <font>
      <b val="true"/>
      <sz val="18"/>
      <name val="Times New Roman"/>
      <family val="1"/>
      <charset val="1"/>
    </font>
    <font>
      <b val="true"/>
      <sz val="12"/>
      <color rgb="FFFFFFFF"/>
      <name val="Arial"/>
      <family val="2"/>
      <charset val="1"/>
    </font>
    <font>
      <b val="true"/>
      <i val="true"/>
      <sz val="8"/>
      <name val="Arial"/>
      <family val="2"/>
      <charset val="1"/>
    </font>
    <font>
      <sz val="6"/>
      <name val="MS Serif"/>
      <family val="1"/>
      <charset val="1"/>
    </font>
    <font>
      <i val="true"/>
      <sz val="8"/>
      <name val="Arial"/>
      <family val="2"/>
      <charset val="1"/>
    </font>
    <font>
      <b val="true"/>
      <sz val="12"/>
      <color rgb="FF000000"/>
      <name val="Arial"/>
      <family val="0"/>
    </font>
    <font>
      <sz val="12"/>
      <color rgb="FF000000"/>
      <name val="Arial"/>
      <family val="0"/>
    </font>
    <font>
      <sz val="10"/>
      <color rgb="FF000000"/>
      <name val="Arial"/>
      <family val="0"/>
    </font>
    <font>
      <b val="true"/>
      <sz val="9"/>
      <name val="Arial"/>
      <family val="2"/>
      <charset val="1"/>
    </font>
    <font>
      <sz val="8"/>
      <name val="MS Serif"/>
      <family val="1"/>
      <charset val="1"/>
    </font>
    <font>
      <sz val="7"/>
      <name val="Arial"/>
      <family val="2"/>
      <charset val="1"/>
    </font>
    <font>
      <b val="true"/>
      <sz val="8"/>
      <color rgb="FF000000"/>
      <name val="Arial"/>
      <family val="0"/>
    </font>
    <font>
      <sz val="8"/>
      <color rgb="FF000000"/>
      <name val="Arial"/>
      <family val="0"/>
    </font>
    <font>
      <sz val="10"/>
      <color rgb="FF000000"/>
      <name val="Calibri"/>
      <family val="0"/>
    </font>
    <font>
      <sz val="8"/>
      <color rgb="FFFFFFFF"/>
      <name val="Arial"/>
      <family val="0"/>
      <charset val="1"/>
    </font>
    <font>
      <i val="true"/>
      <sz val="9"/>
      <name val="Arial"/>
      <family val="2"/>
      <charset val="1"/>
    </font>
    <font>
      <b val="true"/>
      <i val="true"/>
      <sz val="13"/>
      <color rgb="FF000000"/>
      <name val="Arial"/>
      <family val="2"/>
      <charset val="1"/>
    </font>
    <font>
      <b val="true"/>
      <sz val="13"/>
      <color rgb="FFFF0000"/>
      <name val="Arial"/>
      <family val="2"/>
      <charset val="1"/>
    </font>
    <font>
      <sz val="8"/>
      <name val="Trebuchet MS"/>
      <family val="2"/>
      <charset val="1"/>
    </font>
    <font>
      <b val="true"/>
      <sz val="7"/>
      <name val="Arial"/>
      <family val="2"/>
      <charset val="1"/>
    </font>
    <font>
      <sz val="8"/>
      <color rgb="FFFF0000"/>
      <name val="Arial"/>
      <family val="2"/>
      <charset val="1"/>
    </font>
    <font>
      <b val="true"/>
      <sz val="8"/>
      <color rgb="FFFF0000"/>
      <name val="Arial"/>
      <family val="2"/>
      <charset val="1"/>
    </font>
    <font>
      <b val="true"/>
      <sz val="10"/>
      <color rgb="FF000000"/>
      <name val="Arial"/>
      <family val="0"/>
    </font>
    <font>
      <sz val="9"/>
      <color rgb="FF000000"/>
      <name val="Arial"/>
      <family val="0"/>
    </font>
    <font>
      <b val="true"/>
      <sz val="6"/>
      <name val="Arial"/>
      <family val="2"/>
      <charset val="1"/>
    </font>
    <font>
      <sz val="7"/>
      <name val="MS Serif"/>
      <family val="1"/>
      <charset val="1"/>
    </font>
    <font>
      <b val="true"/>
      <sz val="12"/>
      <color rgb="FFFF0000"/>
      <name val="Arial"/>
      <family val="2"/>
      <charset val="1"/>
    </font>
    <font>
      <b val="true"/>
      <sz val="9"/>
      <color rgb="FF000000"/>
      <name val="Arial"/>
      <family val="0"/>
    </font>
    <font>
      <b val="true"/>
      <sz val="6"/>
      <color rgb="FF000000"/>
      <name val="Arial"/>
      <family val="2"/>
      <charset val="1"/>
    </font>
    <font>
      <b val="true"/>
      <sz val="6"/>
      <color rgb="FFFF0000"/>
      <name val="Arial"/>
      <family val="2"/>
      <charset val="1"/>
    </font>
    <font>
      <b val="true"/>
      <sz val="6"/>
      <name val="MS Serif"/>
      <family val="1"/>
      <charset val="1"/>
    </font>
    <font>
      <b val="true"/>
      <sz val="9"/>
      <color rgb="FFFF0000"/>
      <name val="Arial"/>
      <family val="2"/>
      <charset val="1"/>
    </font>
    <font>
      <b val="true"/>
      <sz val="11"/>
      <name val="Calibri"/>
      <family val="2"/>
      <charset val="1"/>
    </font>
    <font>
      <b val="true"/>
      <sz val="6"/>
      <color rgb="FFFF0000"/>
      <name val="MS Serif"/>
      <family val="1"/>
      <charset val="1"/>
    </font>
    <font>
      <sz val="8.5"/>
      <name val="MS Serif"/>
      <family val="1"/>
      <charset val="1"/>
    </font>
    <font>
      <strike val="true"/>
      <sz val="10"/>
      <color rgb="FFFF0000"/>
      <name val="Arial"/>
      <family val="0"/>
    </font>
    <font>
      <b val="true"/>
      <sz val="7"/>
      <name val="Arial"/>
      <family val="0"/>
      <charset val="1"/>
    </font>
    <font>
      <b val="true"/>
      <sz val="8"/>
      <name val="Arial"/>
      <family val="0"/>
      <charset val="1"/>
    </font>
    <font>
      <b val="true"/>
      <sz val="10"/>
      <color rgb="FFFF0000"/>
      <name val="Arial"/>
      <family val="0"/>
      <charset val="1"/>
    </font>
    <font>
      <b val="true"/>
      <sz val="18"/>
      <name val="Arial"/>
      <family val="2"/>
      <charset val="1"/>
    </font>
    <font>
      <sz val="12"/>
      <color rgb="FF0000CC"/>
      <name val="Arial"/>
      <family val="2"/>
      <charset val="1"/>
    </font>
    <font>
      <sz val="16"/>
      <name val="Arial"/>
      <family val="2"/>
      <charset val="1"/>
    </font>
    <font>
      <vertAlign val="superscript"/>
      <sz val="10"/>
      <name val="Arial"/>
      <family val="2"/>
      <charset val="1"/>
    </font>
    <font>
      <b val="true"/>
      <i val="true"/>
      <sz val="12"/>
      <name val="Arial"/>
      <family val="2"/>
      <charset val="1"/>
    </font>
    <font>
      <b val="true"/>
      <sz val="14"/>
      <name val="Arial"/>
      <family val="2"/>
      <charset val="1"/>
    </font>
    <font>
      <i val="true"/>
      <sz val="10"/>
      <name val="Arial"/>
      <family val="2"/>
      <charset val="1"/>
    </font>
    <font>
      <vertAlign val="superscript"/>
      <sz val="8"/>
      <name val="Arial"/>
      <family val="2"/>
      <charset val="1"/>
    </font>
    <font>
      <sz val="8"/>
      <color rgb="FF0000CC"/>
      <name val="Arial"/>
      <family val="2"/>
      <charset val="1"/>
    </font>
    <font>
      <vertAlign val="superscript"/>
      <sz val="8"/>
      <color rgb="FF0000CC"/>
      <name val="Arial"/>
      <family val="2"/>
      <charset val="1"/>
    </font>
    <font>
      <sz val="8"/>
      <color rgb="FF0000FF"/>
      <name val="Arial"/>
      <family val="2"/>
      <charset val="1"/>
    </font>
    <font>
      <b val="true"/>
      <sz val="16"/>
      <color rgb="FF000000"/>
      <name val="Arial"/>
      <family val="0"/>
    </font>
    <font>
      <b val="true"/>
      <sz val="16"/>
      <color rgb="FF000000"/>
      <name val="Arial"/>
      <family val="2"/>
    </font>
    <font>
      <sz val="16"/>
      <color rgb="FF000000"/>
      <name val="Arial"/>
      <family val="2"/>
    </font>
    <font>
      <b val="true"/>
      <sz val="14"/>
      <color rgb="FFFF0000"/>
      <name val="Arial"/>
      <family val="2"/>
      <charset val="1"/>
    </font>
    <font>
      <b val="true"/>
      <sz val="11"/>
      <name val="Arial"/>
      <family val="0"/>
      <charset val="1"/>
    </font>
    <font>
      <b val="true"/>
      <sz val="10"/>
      <color rgb="FF0000FF"/>
      <name val="Arial"/>
      <family val="2"/>
      <charset val="1"/>
    </font>
    <font>
      <strike val="true"/>
      <sz val="8"/>
      <name val="Arial"/>
      <family val="2"/>
      <charset val="1"/>
    </font>
    <font>
      <sz val="8"/>
      <color rgb="FF0033CC"/>
      <name val="Arial"/>
      <family val="2"/>
      <charset val="1"/>
    </font>
    <font>
      <i val="true"/>
      <sz val="10"/>
      <color rgb="FF000000"/>
      <name val="Arial"/>
      <family val="2"/>
      <charset val="1"/>
    </font>
    <font>
      <sz val="8"/>
      <color rgb="FF000000"/>
      <name val="Arial"/>
      <family val="2"/>
      <charset val="1"/>
    </font>
    <font>
      <sz val="12"/>
      <color rgb="FF000000"/>
      <name val="Arial"/>
      <family val="2"/>
      <charset val="1"/>
    </font>
    <font>
      <b val="true"/>
      <sz val="18"/>
      <color rgb="FF000000"/>
      <name val="Arial"/>
      <family val="2"/>
      <charset val="1"/>
    </font>
    <font>
      <sz val="18"/>
      <color rgb="FF000000"/>
      <name val="Arial"/>
      <family val="2"/>
      <charset val="1"/>
    </font>
    <font>
      <sz val="16"/>
      <color rgb="FF000000"/>
      <name val="Arial"/>
      <family val="2"/>
      <charset val="1"/>
    </font>
    <font>
      <i val="true"/>
      <sz val="18"/>
      <color rgb="FF000000"/>
      <name val="Arial"/>
      <family val="2"/>
      <charset val="1"/>
    </font>
    <font>
      <u val="single"/>
      <sz val="12"/>
      <name val="Arial"/>
      <family val="2"/>
      <charset val="1"/>
    </font>
    <font>
      <u val="single"/>
      <sz val="13"/>
      <name val="Arial"/>
      <family val="2"/>
      <charset val="1"/>
    </font>
    <font>
      <sz val="9"/>
      <color rgb="FF000000"/>
      <name val="Arial"/>
      <family val="2"/>
      <charset val="1"/>
    </font>
    <font>
      <vertAlign val="superscript"/>
      <sz val="12"/>
      <name val="Arial"/>
      <family val="2"/>
      <charset val="1"/>
    </font>
    <font>
      <b val="true"/>
      <sz val="9"/>
      <color rgb="FF000000"/>
      <name val="Arial"/>
      <family val="2"/>
      <charset val="1"/>
    </font>
    <font>
      <b val="true"/>
      <sz val="12"/>
      <color rgb="FF000000"/>
      <name val="Arial"/>
      <family val="2"/>
      <charset val="1"/>
    </font>
    <font>
      <sz val="14"/>
      <color rgb="FF0000FF"/>
      <name val="Arial"/>
      <family val="2"/>
      <charset val="1"/>
    </font>
    <font>
      <sz val="9"/>
      <color rgb="FF0000CC"/>
      <name val="Arial"/>
      <family val="2"/>
      <charset val="1"/>
    </font>
    <font>
      <vertAlign val="superscript"/>
      <sz val="12"/>
      <color rgb="FF0000CC"/>
      <name val="Arial"/>
      <family val="2"/>
      <charset val="1"/>
    </font>
    <font>
      <vertAlign val="superscript"/>
      <sz val="11"/>
      <name val="Arial"/>
      <family val="2"/>
      <charset val="1"/>
    </font>
    <font>
      <sz val="11"/>
      <color rgb="FF0000CC"/>
      <name val="Arial"/>
      <family val="2"/>
      <charset val="1"/>
    </font>
    <font>
      <b val="true"/>
      <sz val="10"/>
      <color rgb="FF000000"/>
      <name val="Courier New"/>
      <family val="3"/>
      <charset val="1"/>
    </font>
    <font>
      <sz val="11"/>
      <color rgb="FF0000CC"/>
      <name val="Calibri"/>
      <family val="2"/>
      <charset val="1"/>
    </font>
    <font>
      <sz val="15"/>
      <color rgb="FFFF0000"/>
      <name val="Arial"/>
      <family val="2"/>
      <charset val="1"/>
    </font>
    <font>
      <sz val="9"/>
      <color rgb="FF0000FF"/>
      <name val="Arial"/>
      <family val="2"/>
      <charset val="1"/>
    </font>
    <font>
      <sz val="12"/>
      <color rgb="FF0000FF"/>
      <name val="Arial"/>
      <family val="2"/>
      <charset val="1"/>
    </font>
    <font>
      <u val="single"/>
      <sz val="12"/>
      <color rgb="FF3333FF"/>
      <name val="Arial"/>
      <family val="2"/>
      <charset val="1"/>
    </font>
    <font>
      <u val="single"/>
      <sz val="13"/>
      <color rgb="FF3333FF"/>
      <name val="Arial"/>
      <family val="2"/>
      <charset val="1"/>
    </font>
    <font>
      <sz val="10"/>
      <color rgb="FF3333FF"/>
      <name val="Arial"/>
      <family val="2"/>
      <charset val="1"/>
    </font>
    <font>
      <sz val="12"/>
      <color rgb="FF3333FF"/>
      <name val="Arial"/>
      <family val="2"/>
      <charset val="1"/>
    </font>
    <font>
      <sz val="9"/>
      <color rgb="FF3333FF"/>
      <name val="Arial"/>
      <family val="2"/>
      <charset val="1"/>
    </font>
    <font>
      <sz val="8"/>
      <color rgb="FF3333FF"/>
      <name val="Arial"/>
      <family val="2"/>
      <charset val="1"/>
    </font>
    <font>
      <vertAlign val="superscript"/>
      <sz val="12"/>
      <color rgb="FF3333FF"/>
      <name val="Arial"/>
      <family val="2"/>
      <charset val="1"/>
    </font>
    <font>
      <b val="true"/>
      <sz val="12"/>
      <color rgb="FF0000FF"/>
      <name val="Arial"/>
      <family val="2"/>
      <charset val="1"/>
    </font>
    <font>
      <vertAlign val="superscript"/>
      <sz val="12"/>
      <color rgb="FF0000FF"/>
      <name val="Arial"/>
      <family val="2"/>
      <charset val="1"/>
    </font>
    <font>
      <vertAlign val="superscript"/>
      <sz val="11"/>
      <color rgb="FF0000FF"/>
      <name val="Arial"/>
      <family val="2"/>
      <charset val="1"/>
    </font>
    <font>
      <b val="true"/>
      <u val="single"/>
      <sz val="13"/>
      <color rgb="FFFF0000"/>
      <name val="Arial"/>
      <family val="2"/>
      <charset val="1"/>
    </font>
    <font>
      <sz val="10"/>
      <color rgb="FF0000CC"/>
      <name val="Arial"/>
      <family val="2"/>
      <charset val="1"/>
    </font>
    <font>
      <b val="true"/>
      <sz val="18"/>
      <color rgb="FFFF0000"/>
      <name val="Times New Roman"/>
      <family val="1"/>
      <charset val="1"/>
    </font>
    <font>
      <u val="single"/>
      <sz val="12"/>
      <name val="Arial"/>
      <family val="0"/>
      <charset val="1"/>
    </font>
    <font>
      <sz val="7"/>
      <name val="Small Fonts"/>
      <family val="2"/>
      <charset val="1"/>
    </font>
    <font>
      <sz val="7"/>
      <color rgb="FF0080C0"/>
      <name val="Arial"/>
      <family val="2"/>
      <charset val="1"/>
    </font>
    <font>
      <sz val="8"/>
      <color rgb="FF0080C0"/>
      <name val="Arial"/>
      <family val="2"/>
      <charset val="1"/>
    </font>
    <font>
      <sz val="14"/>
      <name val="Calibri"/>
      <family val="2"/>
      <charset val="1"/>
    </font>
    <font>
      <b val="true"/>
      <sz val="8"/>
      <color rgb="FF000000"/>
      <name val="Arial"/>
      <family val="2"/>
      <charset val="1"/>
    </font>
    <font>
      <b val="true"/>
      <i val="true"/>
      <sz val="10"/>
      <name val="Arial"/>
      <family val="2"/>
      <charset val="1"/>
    </font>
    <font>
      <sz val="12"/>
      <color rgb="FFFF0000"/>
      <name val="Arial"/>
      <family val="2"/>
      <charset val="1"/>
    </font>
    <font>
      <sz val="9"/>
      <color rgb="FF0070C0"/>
      <name val="Arial"/>
      <family val="2"/>
      <charset val="1"/>
    </font>
    <font>
      <i val="true"/>
      <sz val="8"/>
      <name val="Arial"/>
      <family val="0"/>
      <charset val="1"/>
    </font>
    <font>
      <b val="true"/>
      <sz val="10"/>
      <name val="Times New Roman"/>
      <family val="1"/>
      <charset val="1"/>
    </font>
    <font>
      <b val="true"/>
      <i val="true"/>
      <sz val="12"/>
      <name val="Arial"/>
      <family val="0"/>
      <charset val="1"/>
    </font>
    <font>
      <b val="true"/>
      <sz val="8"/>
      <color rgb="FFFFFFFF"/>
      <name val="Arial"/>
      <family val="0"/>
      <charset val="1"/>
    </font>
    <font>
      <sz val="8"/>
      <color rgb="FFFF0000"/>
      <name val="Arial"/>
      <family val="0"/>
      <charset val="1"/>
    </font>
    <font>
      <i val="true"/>
      <sz val="10"/>
      <name val="MS Serif"/>
      <family val="1"/>
      <charset val="1"/>
    </font>
    <font>
      <sz val="10"/>
      <name val="Arial"/>
      <family val="0"/>
      <charset val="1"/>
    </font>
    <font>
      <sz val="9"/>
      <color rgb="FF0033CC"/>
      <name val="Arial"/>
      <family val="2"/>
      <charset val="1"/>
    </font>
  </fonts>
  <fills count="14">
    <fill>
      <patternFill patternType="none"/>
    </fill>
    <fill>
      <patternFill patternType="gray125"/>
    </fill>
    <fill>
      <patternFill patternType="solid">
        <fgColor rgb="FFFFFFFF"/>
        <bgColor rgb="FFF2F2F2"/>
      </patternFill>
    </fill>
    <fill>
      <patternFill patternType="solid">
        <fgColor rgb="FFC0C0C0"/>
        <bgColor rgb="FFBFBFBF"/>
      </patternFill>
    </fill>
    <fill>
      <patternFill patternType="solid">
        <fgColor rgb="FFFFFF99"/>
        <bgColor rgb="FFFFFFC0"/>
      </patternFill>
    </fill>
    <fill>
      <patternFill patternType="solid">
        <fgColor rgb="FF808080"/>
        <bgColor rgb="FF878787"/>
      </patternFill>
    </fill>
    <fill>
      <patternFill patternType="solid">
        <fgColor rgb="FFD9D9D9"/>
        <bgColor rgb="FFE3E3E3"/>
      </patternFill>
    </fill>
    <fill>
      <patternFill patternType="solid">
        <fgColor rgb="FFBFBFBF"/>
        <bgColor rgb="FFC0C0C0"/>
      </patternFill>
    </fill>
    <fill>
      <patternFill patternType="solid">
        <fgColor rgb="FFFCD5B5"/>
        <bgColor rgb="FFFFC7CE"/>
      </patternFill>
    </fill>
    <fill>
      <patternFill patternType="solid">
        <fgColor rgb="FFF2F2F2"/>
        <bgColor rgb="FFF0F0F0"/>
      </patternFill>
    </fill>
    <fill>
      <patternFill patternType="solid">
        <fgColor rgb="FFFFFF00"/>
        <bgColor rgb="FFFFFF00"/>
      </patternFill>
    </fill>
    <fill>
      <patternFill patternType="solid">
        <fgColor rgb="FFF0F0F0"/>
        <bgColor rgb="FFF2F2F2"/>
      </patternFill>
    </fill>
    <fill>
      <patternFill patternType="solid">
        <fgColor rgb="FFFFFFC0"/>
        <bgColor rgb="FFFFFF99"/>
      </patternFill>
    </fill>
    <fill>
      <patternFill patternType="solid">
        <fgColor rgb="FFE3E3E3"/>
        <bgColor rgb="FFD9D9D9"/>
      </patternFill>
    </fill>
  </fills>
  <borders count="167">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style="thin"/>
      <right/>
      <top/>
      <bottom/>
      <diagonal/>
    </border>
    <border diagonalUp="false" diagonalDown="false">
      <left/>
      <right/>
      <top style="thin"/>
      <bottom/>
      <diagonal/>
    </border>
    <border diagonalUp="false" diagonalDown="false">
      <left/>
      <right/>
      <top/>
      <bottom style="thin"/>
      <diagonal/>
    </border>
    <border diagonalUp="false" diagonalDown="false">
      <left/>
      <right style="thin"/>
      <top style="thin"/>
      <bottom style="thin"/>
      <diagonal/>
    </border>
    <border diagonalUp="false" diagonalDown="false">
      <left/>
      <right style="thin"/>
      <top/>
      <bottom/>
      <diagonal/>
    </border>
    <border diagonalUp="false" diagonalDown="false">
      <left/>
      <right/>
      <top/>
      <bottom style="medium"/>
      <diagonal/>
    </border>
    <border diagonalUp="false" diagonalDown="false">
      <left/>
      <right style="thin"/>
      <top/>
      <bottom style="medium"/>
      <diagonal/>
    </border>
    <border diagonalUp="false" diagonalDown="false">
      <left style="thin"/>
      <right style="thin"/>
      <top/>
      <bottom/>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style="medium"/>
      <diagonal/>
    </border>
    <border diagonalUp="false" diagonalDown="false">
      <left style="medium"/>
      <right/>
      <top style="medium"/>
      <bottom style="double"/>
      <diagonal/>
    </border>
    <border diagonalUp="false" diagonalDown="false">
      <left style="thin"/>
      <right/>
      <top style="medium"/>
      <bottom style="double"/>
      <diagonal/>
    </border>
    <border diagonalUp="false" diagonalDown="false">
      <left/>
      <right style="medium"/>
      <top style="medium"/>
      <bottom style="double"/>
      <diagonal/>
    </border>
    <border diagonalUp="false" diagonalDown="false">
      <left style="medium"/>
      <right style="double"/>
      <top style="double"/>
      <bottom style="double"/>
      <diagonal/>
    </border>
    <border diagonalUp="false" diagonalDown="false">
      <left style="double"/>
      <right style="double"/>
      <top style="double"/>
      <bottom style="double"/>
      <diagonal/>
    </border>
    <border diagonalUp="false" diagonalDown="false">
      <left style="double"/>
      <right style="double"/>
      <top style="double"/>
      <bottom style="thin"/>
      <diagonal/>
    </border>
    <border diagonalUp="false" diagonalDown="false">
      <left style="double"/>
      <right style="medium"/>
      <top style="double"/>
      <bottom style="thin"/>
      <diagonal/>
    </border>
    <border diagonalUp="false" diagonalDown="false">
      <left style="double"/>
      <right style="double"/>
      <top/>
      <bottom style="thin"/>
      <diagonal/>
    </border>
    <border diagonalUp="false" diagonalDown="false">
      <left style="double"/>
      <right style="medium"/>
      <top/>
      <bottom style="thin"/>
      <diagonal/>
    </border>
    <border diagonalUp="false" diagonalDown="false">
      <left style="double"/>
      <right/>
      <top/>
      <bottom style="double"/>
      <diagonal/>
    </border>
    <border diagonalUp="false" diagonalDown="false">
      <left/>
      <right style="double"/>
      <top/>
      <bottom style="double"/>
      <diagonal/>
    </border>
    <border diagonalUp="false" diagonalDown="false">
      <left/>
      <right style="medium"/>
      <top/>
      <bottom style="double"/>
      <diagonal/>
    </border>
    <border diagonalUp="false" diagonalDown="false">
      <left style="medium"/>
      <right style="thin"/>
      <top style="thin"/>
      <bottom style="thin"/>
      <diagonal/>
    </border>
    <border diagonalUp="false" diagonalDown="false">
      <left style="thin"/>
      <right style="double"/>
      <top/>
      <bottom style="thin"/>
      <diagonal/>
    </border>
    <border diagonalUp="false" diagonalDown="false">
      <left style="double"/>
      <right/>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thin"/>
      <right style="double"/>
      <top/>
      <bottom style="medium"/>
      <diagonal/>
    </border>
    <border diagonalUp="false" diagonalDown="false">
      <left style="double"/>
      <right style="thin"/>
      <top style="double"/>
      <bottom style="medium"/>
      <diagonal/>
    </border>
    <border diagonalUp="false" diagonalDown="false">
      <left style="thin"/>
      <right style="double"/>
      <top style="double"/>
      <bottom style="medium"/>
      <diagonal/>
    </border>
    <border diagonalUp="false" diagonalDown="false">
      <left style="thin"/>
      <right style="medium"/>
      <top style="double"/>
      <bottom style="mediu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diagonal/>
    </border>
    <border diagonalUp="false" diagonalDown="false">
      <left style="thin"/>
      <right style="medium"/>
      <top style="thin"/>
      <bottom style="thin"/>
      <diagonal/>
    </border>
    <border diagonalUp="false" diagonalDown="false">
      <left style="medium"/>
      <right style="medium"/>
      <top/>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thin"/>
      <right/>
      <top/>
      <bottom style="medium"/>
      <diagonal/>
    </border>
    <border diagonalUp="false" diagonalDown="false">
      <left style="thin"/>
      <right style="medium"/>
      <top style="thin"/>
      <bottom style="medium"/>
      <diagonal/>
    </border>
    <border diagonalUp="false" diagonalDown="false">
      <left style="medium"/>
      <right/>
      <top/>
      <bottom/>
      <diagonal/>
    </border>
    <border diagonalUp="false" diagonalDown="false">
      <left style="medium"/>
      <right style="thin"/>
      <top style="thin"/>
      <bottom style="double"/>
      <diagonal/>
    </border>
    <border diagonalUp="false" diagonalDown="false">
      <left style="thin"/>
      <right/>
      <top style="thin"/>
      <bottom style="double"/>
      <diagonal/>
    </border>
    <border diagonalUp="false" diagonalDown="false">
      <left style="thin"/>
      <right style="thin"/>
      <top style="thin"/>
      <bottom style="double"/>
      <diagonal/>
    </border>
    <border diagonalUp="false" diagonalDown="false">
      <left style="thin"/>
      <right style="medium"/>
      <top style="thin"/>
      <bottom style="double"/>
      <diagonal/>
    </border>
    <border diagonalUp="false" diagonalDown="false">
      <left style="medium"/>
      <right style="thin"/>
      <top style="medium"/>
      <bottom style="double"/>
      <diagonal/>
    </border>
    <border diagonalUp="false" diagonalDown="false">
      <left style="thin"/>
      <right style="medium"/>
      <top style="medium"/>
      <bottom style="double"/>
      <diagonal/>
    </border>
    <border diagonalUp="false" diagonalDown="false">
      <left style="medium"/>
      <right style="thin"/>
      <top/>
      <bottom style="thin"/>
      <diagonal/>
    </border>
    <border diagonalUp="false" diagonalDown="false">
      <left style="thin"/>
      <right/>
      <top/>
      <bottom style="thin"/>
      <diagonal/>
    </border>
    <border diagonalUp="false" diagonalDown="false">
      <left style="medium"/>
      <right/>
      <top/>
      <bottom style="thin"/>
      <diagonal/>
    </border>
    <border diagonalUp="false" diagonalDown="false">
      <left style="thin"/>
      <right style="double"/>
      <top style="double"/>
      <bottom style="thin"/>
      <diagonal/>
    </border>
    <border diagonalUp="false" diagonalDown="false">
      <left style="medium"/>
      <right style="medium"/>
      <top/>
      <bottom/>
      <diagonal/>
    </border>
    <border diagonalUp="false" diagonalDown="false">
      <left style="medium"/>
      <right style="medium"/>
      <top/>
      <bottom style="thin"/>
      <diagonal/>
    </border>
    <border diagonalUp="false" diagonalDown="false">
      <left style="thin"/>
      <right style="double"/>
      <top style="thin"/>
      <bottom style="thin"/>
      <diagonal/>
    </border>
    <border diagonalUp="false" diagonalDown="false">
      <left/>
      <right style="double"/>
      <top/>
      <bottom/>
      <diagonal/>
    </border>
    <border diagonalUp="false" diagonalDown="false">
      <left style="thin"/>
      <right style="double"/>
      <top style="thin"/>
      <bottom style="double"/>
      <diagonal/>
    </border>
    <border diagonalUp="false" diagonalDown="false">
      <left/>
      <right style="thin"/>
      <top style="thin"/>
      <bottom style="double"/>
      <diagonal/>
    </border>
    <border diagonalUp="false" diagonalDown="false">
      <left style="medium"/>
      <right/>
      <top style="double"/>
      <bottom style="medium"/>
      <diagonal/>
    </border>
    <border diagonalUp="false" diagonalDown="false">
      <left style="thin"/>
      <right/>
      <top style="double"/>
      <bottom style="medium"/>
      <diagonal/>
    </border>
    <border diagonalUp="false" diagonalDown="false">
      <left style="double"/>
      <right style="thin"/>
      <top/>
      <bottom style="medium"/>
      <diagonal/>
    </border>
    <border diagonalUp="false" diagonalDown="false">
      <left style="medium"/>
      <right style="thin"/>
      <top style="double"/>
      <bottom style="medium"/>
      <diagonal/>
    </border>
    <border diagonalUp="false" diagonalDown="false">
      <left/>
      <right/>
      <top style="double"/>
      <bottom style="medium"/>
      <diagonal/>
    </border>
    <border diagonalUp="false" diagonalDown="false">
      <left style="medium"/>
      <right style="medium"/>
      <top style="double"/>
      <bottom style="medium"/>
      <diagonal/>
    </border>
    <border diagonalUp="false" diagonalDown="false">
      <left style="medium"/>
      <right/>
      <top style="medium"/>
      <bottom/>
      <diagonal/>
    </border>
    <border diagonalUp="false" diagonalDown="false">
      <left style="thin"/>
      <right/>
      <top style="medium"/>
      <bottom/>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double"/>
      <right style="double"/>
      <top style="double"/>
      <bottom/>
      <diagonal/>
    </border>
    <border diagonalUp="false" diagonalDown="false">
      <left style="double"/>
      <right style="medium"/>
      <top style="double"/>
      <bottom/>
      <diagonal/>
    </border>
    <border diagonalUp="false" diagonalDown="false">
      <left style="medium"/>
      <right style="thin"/>
      <top/>
      <bottom style="double"/>
      <diagonal/>
    </border>
    <border diagonalUp="false" diagonalDown="false">
      <left style="thin"/>
      <right/>
      <top/>
      <bottom style="double"/>
      <diagonal/>
    </border>
    <border diagonalUp="false" diagonalDown="false">
      <left style="double"/>
      <right/>
      <top/>
      <bottom/>
      <diagonal/>
    </border>
    <border diagonalUp="false" diagonalDown="false">
      <left/>
      <right style="medium"/>
      <top/>
      <bottom/>
      <diagonal/>
    </border>
    <border diagonalUp="false" diagonalDown="false">
      <left style="double"/>
      <right/>
      <top style="double"/>
      <bottom style="thin"/>
      <diagonal/>
    </border>
    <border diagonalUp="false" diagonalDown="false">
      <left style="thin"/>
      <right style="medium"/>
      <top style="double"/>
      <bottom style="thin"/>
      <diagonal/>
    </border>
    <border diagonalUp="false" diagonalDown="false">
      <left style="double"/>
      <right style="thin"/>
      <top style="thin"/>
      <bottom style="thin"/>
      <diagonal/>
    </border>
    <border diagonalUp="false" diagonalDown="false">
      <left style="medium"/>
      <right/>
      <top/>
      <bottom style="medium"/>
      <diagonal/>
    </border>
    <border diagonalUp="false" diagonalDown="false">
      <left/>
      <right/>
      <top/>
      <bottom style="double"/>
      <diagonal/>
    </border>
    <border diagonalUp="false" diagonalDown="false">
      <left/>
      <right/>
      <top style="medium"/>
      <bottom style="double"/>
      <diagonal/>
    </border>
    <border diagonalUp="false" diagonalDown="false">
      <left style="double"/>
      <right/>
      <top style="thin"/>
      <bottom style="thin"/>
      <diagonal/>
    </border>
    <border diagonalUp="false" diagonalDown="false">
      <left style="double"/>
      <right style="thin"/>
      <top style="thin"/>
      <bottom/>
      <diagonal/>
    </border>
    <border diagonalUp="false" diagonalDown="false">
      <left style="thin"/>
      <right style="double"/>
      <top style="thin"/>
      <bottom/>
      <diagonal/>
    </border>
    <border diagonalUp="false" diagonalDown="false">
      <left style="double"/>
      <right style="thin"/>
      <top style="thin"/>
      <bottom style="medium"/>
      <diagonal/>
    </border>
    <border diagonalUp="false" diagonalDown="false">
      <left style="thin"/>
      <right style="double"/>
      <top style="thin"/>
      <bottom style="medium"/>
      <diagonal/>
    </border>
    <border diagonalUp="false" diagonalDown="false">
      <left style="double"/>
      <right style="thin"/>
      <top style="medium"/>
      <bottom/>
      <diagonal/>
    </border>
    <border diagonalUp="false" diagonalDown="false">
      <left style="thin"/>
      <right style="double"/>
      <top style="medium"/>
      <bottom/>
      <diagonal/>
    </border>
    <border diagonalUp="false" diagonalDown="false">
      <left/>
      <right style="thin"/>
      <top style="medium"/>
      <bottom/>
      <diagonal/>
    </border>
    <border diagonalUp="false" diagonalDown="false">
      <left style="thin"/>
      <right style="thin"/>
      <top style="medium"/>
      <bottom/>
      <diagonal/>
    </border>
    <border diagonalUp="false" diagonalDown="false">
      <left style="double"/>
      <right style="thin"/>
      <top/>
      <bottom/>
      <diagonal/>
    </border>
    <border diagonalUp="false" diagonalDown="false">
      <left style="thin"/>
      <right style="double"/>
      <top/>
      <bottom/>
      <diagonal/>
    </border>
    <border diagonalUp="false" diagonalDown="false">
      <left style="double"/>
      <right style="thin"/>
      <top/>
      <bottom style="double"/>
      <diagonal/>
    </border>
    <border diagonalUp="false" diagonalDown="false">
      <left style="thin"/>
      <right style="thin"/>
      <top/>
      <bottom style="double"/>
      <diagonal/>
    </border>
    <border diagonalUp="false" diagonalDown="false">
      <left style="thin"/>
      <right style="double"/>
      <top/>
      <bottom style="double"/>
      <diagonal/>
    </border>
    <border diagonalUp="false" diagonalDown="false">
      <left style="double"/>
      <right style="thin"/>
      <top/>
      <bottom style="thin"/>
      <diagonal/>
    </border>
    <border diagonalUp="false" diagonalDown="false">
      <left style="medium"/>
      <right/>
      <top style="medium"/>
      <bottom style="thin"/>
      <diagonal/>
    </border>
    <border diagonalUp="false" diagonalDown="false">
      <left style="medium"/>
      <right style="medium"/>
      <top style="medium"/>
      <bottom style="double"/>
      <diagonal/>
    </border>
    <border diagonalUp="false" diagonalDown="false">
      <left style="medium"/>
      <right style="thin"/>
      <top/>
      <bottom/>
      <diagonal/>
    </border>
    <border diagonalUp="false" diagonalDown="false">
      <left style="medium"/>
      <right style="double"/>
      <top style="double"/>
      <bottom/>
      <diagonal/>
    </border>
    <border diagonalUp="false" diagonalDown="false">
      <left style="medium"/>
      <right/>
      <top/>
      <bottom style="double"/>
      <diagonal/>
    </border>
    <border diagonalUp="false" diagonalDown="false">
      <left style="double"/>
      <right style="thin"/>
      <top style="double"/>
      <bottom style="thin"/>
      <diagonal/>
    </border>
    <border diagonalUp="false" diagonalDown="false">
      <left/>
      <right style="medium"/>
      <top style="double"/>
      <bottom style="thin"/>
      <diagonal/>
    </border>
    <border diagonalUp="false" diagonalDown="false">
      <left/>
      <right style="medium"/>
      <top style="thin"/>
      <bottom style="thin"/>
      <diagonal/>
    </border>
    <border diagonalUp="false" diagonalDown="false">
      <left/>
      <right style="medium"/>
      <top style="thin"/>
      <bottom/>
      <diagonal/>
    </border>
    <border diagonalUp="false" diagonalDown="false">
      <left/>
      <right style="medium"/>
      <top style="double"/>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style="medium"/>
      <top/>
      <bottom style="medium"/>
      <diagonal/>
    </border>
    <border diagonalUp="false" diagonalDown="false">
      <left style="medium"/>
      <right style="thin"/>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double"/>
      <right style="medium"/>
      <top/>
      <bottom/>
      <diagonal/>
    </border>
    <border diagonalUp="false" diagonalDown="false">
      <left style="double"/>
      <right style="thin"/>
      <top style="thin"/>
      <bottom style="double"/>
      <diagonal/>
    </border>
    <border diagonalUp="false" diagonalDown="false">
      <left style="double"/>
      <right style="medium"/>
      <top/>
      <bottom style="double"/>
      <diagonal/>
    </border>
    <border diagonalUp="false" diagonalDown="false">
      <left/>
      <right style="thin"/>
      <top style="thin"/>
      <bottom/>
      <diagonal/>
    </border>
    <border diagonalUp="false" diagonalDown="false">
      <left style="thin"/>
      <right style="thin"/>
      <top style="double"/>
      <bottom style="medium"/>
      <diagonal/>
    </border>
    <border diagonalUp="false" diagonalDown="false">
      <left style="double"/>
      <right style="medium"/>
      <top/>
      <bottom style="medium"/>
      <diagonal/>
    </border>
    <border diagonalUp="false" diagonalDown="false">
      <left style="double"/>
      <right style="double"/>
      <top style="thin"/>
      <bottom style="thin"/>
      <diagonal/>
    </border>
    <border diagonalUp="false" diagonalDown="false">
      <left style="double"/>
      <right style="medium"/>
      <top style="thin"/>
      <bottom style="thin"/>
      <diagonal/>
    </border>
    <border diagonalUp="false" diagonalDown="false">
      <left style="medium"/>
      <right style="thin"/>
      <top style="thin"/>
      <bottom/>
      <diagonal/>
    </border>
    <border diagonalUp="false" diagonalDown="false">
      <left/>
      <right/>
      <top style="thin"/>
      <bottom style="thin"/>
      <diagonal/>
    </border>
    <border diagonalUp="false" diagonalDown="false">
      <left style="double"/>
      <right/>
      <top style="double"/>
      <bottom style="medium"/>
      <diagonal/>
    </border>
    <border diagonalUp="false" diagonalDown="false">
      <left/>
      <right style="double"/>
      <top/>
      <bottom style="thin"/>
      <diagonal/>
    </border>
    <border diagonalUp="false" diagonalDown="false">
      <left/>
      <right style="medium"/>
      <top/>
      <bottom style="thin"/>
      <diagonal/>
    </border>
    <border diagonalUp="false" diagonalDown="false">
      <left/>
      <right/>
      <top style="double"/>
      <bottom/>
      <diagonal/>
    </border>
    <border diagonalUp="false" diagonalDown="false">
      <left style="double"/>
      <right style="double"/>
      <top style="medium"/>
      <bottom/>
      <diagonal/>
    </border>
    <border diagonalUp="false" diagonalDown="false">
      <left/>
      <right style="thin"/>
      <top style="double"/>
      <bottom style="medium"/>
      <diagonal/>
    </border>
    <border diagonalUp="false" diagonalDown="false">
      <left style="double"/>
      <right/>
      <top style="double"/>
      <bottom/>
      <diagonal/>
    </border>
    <border diagonalUp="false" diagonalDown="false">
      <left/>
      <right style="double"/>
      <top style="double"/>
      <bottom/>
      <diagonal/>
    </border>
    <border diagonalUp="false" diagonalDown="false">
      <left/>
      <right style="medium"/>
      <top style="double"/>
      <bottom/>
      <diagonal/>
    </border>
    <border diagonalUp="false" diagonalDown="false">
      <left style="medium"/>
      <right style="medium"/>
      <top style="double"/>
      <bottom/>
      <diagonal/>
    </border>
    <border diagonalUp="false" diagonalDown="false">
      <left style="medium"/>
      <right style="thin"/>
      <top style="medium"/>
      <bottom style="thin"/>
      <diagonal/>
    </border>
    <border diagonalUp="false" diagonalDown="false">
      <left style="medium"/>
      <right style="thin"/>
      <top style="thin"/>
      <bottom style="medium"/>
      <diagonal/>
    </border>
    <border diagonalUp="false" diagonalDown="false">
      <left/>
      <right style="double"/>
      <top style="double"/>
      <bottom style="medium"/>
      <diagonal/>
    </border>
    <border diagonalUp="false" diagonalDown="false">
      <left style="thin"/>
      <right style="medium"/>
      <top/>
      <bottom style="medium"/>
      <diagonal/>
    </border>
    <border diagonalUp="false" diagonalDown="false">
      <left/>
      <right style="double"/>
      <top style="thin"/>
      <bottom style="thin"/>
      <diagonal/>
    </border>
    <border diagonalUp="false" diagonalDown="false">
      <left/>
      <right style="double"/>
      <top style="thin"/>
      <bottom/>
      <diagonal/>
    </border>
    <border diagonalUp="false" diagonalDown="false">
      <left style="thin"/>
      <right/>
      <top style="medium"/>
      <bottom style="thin"/>
      <diagonal/>
    </border>
    <border diagonalUp="false" diagonalDown="false">
      <left style="double"/>
      <right style="medium"/>
      <top style="double"/>
      <bottom style="medium"/>
      <diagonal/>
    </border>
    <border diagonalUp="false" diagonalDown="false">
      <left style="double"/>
      <right style="double"/>
      <top/>
      <bottom/>
      <diagonal/>
    </border>
    <border diagonalUp="false" diagonalDown="false">
      <left style="double"/>
      <right style="double"/>
      <top/>
      <bottom style="double"/>
      <diagonal/>
    </border>
    <border diagonalUp="false" diagonalDown="false">
      <left style="thin"/>
      <right style="thin"/>
      <top style="medium"/>
      <bottom style="double"/>
      <diagonal/>
    </border>
    <border diagonalUp="false" diagonalDown="false">
      <left style="thin"/>
      <right style="thin"/>
      <top style="double"/>
      <bottom style="thin"/>
      <diagonal/>
    </border>
    <border diagonalUp="false" diagonalDown="false">
      <left style="medium"/>
      <right/>
      <top style="thin"/>
      <bottom style="thin"/>
      <diagonal/>
    </border>
    <border diagonalUp="false" diagonalDown="false">
      <left/>
      <right style="medium"/>
      <top style="thin"/>
      <bottom style="medium"/>
      <diagonal/>
    </border>
    <border diagonalUp="false" diagonalDown="false">
      <left style="medium"/>
      <right style="medium"/>
      <top style="thin"/>
      <bottom style="medium"/>
      <diagonal/>
    </border>
    <border diagonalUp="false" diagonalDown="false">
      <left style="medium"/>
      <right/>
      <top style="thin"/>
      <bottom/>
      <diagonal/>
    </border>
    <border diagonalUp="false" diagonalDown="false">
      <left style="thin"/>
      <right style="medium"/>
      <top style="thin"/>
      <bottom/>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style="medium"/>
      <top style="medium"/>
      <bottom style="medium"/>
      <diagonal/>
    </border>
    <border diagonalUp="false" diagonalDown="false">
      <left/>
      <right style="thin"/>
      <top style="medium"/>
      <bottom style="medium"/>
      <diagonal/>
    </border>
    <border diagonalUp="false" diagonalDown="false">
      <left style="thin"/>
      <right style="medium"/>
      <top/>
      <bottom/>
      <diagonal/>
    </border>
    <border diagonalUp="false" diagonalDown="false">
      <left style="thin"/>
      <right style="thin"/>
      <top style="medium"/>
      <bottom style="thin"/>
      <diagonal/>
    </border>
    <border diagonalUp="false" diagonalDown="false">
      <left style="thin"/>
      <right style="medium"/>
      <top style="medium"/>
      <bottom/>
      <diagonal/>
    </border>
    <border diagonalUp="false" diagonalDown="false">
      <left style="medium"/>
      <right style="medium"/>
      <top style="thin"/>
      <bottom style="thin"/>
      <diagonal/>
    </border>
    <border diagonalUp="false" diagonalDown="false">
      <left style="thin"/>
      <right/>
      <top style="thin"/>
      <bottom/>
      <diagonal/>
    </border>
    <border diagonalUp="false" diagonalDown="false">
      <left style="medium"/>
      <right style="medium"/>
      <top style="thin"/>
      <bottom/>
      <diagonal/>
    </border>
    <border diagonalUp="false" diagonalDown="false">
      <left/>
      <right/>
      <top style="thin"/>
      <bottom style="medium"/>
      <diagonal/>
    </border>
    <border diagonalUp="false" diagonalDown="false">
      <left style="thin"/>
      <right style="thin"/>
      <top/>
      <bottom style="medium"/>
      <diagonal/>
    </border>
  </borders>
  <cellStyleXfs count="6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7"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70" fontId="0" fillId="0" borderId="0" applyFont="true" applyBorder="false" applyAlignment="true" applyProtection="false">
      <alignment horizontal="general" vertical="bottom" textRotation="0" wrapText="false" indent="0" shrinkToFit="false"/>
    </xf>
    <xf numFmtId="164" fontId="23"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true">
      <alignment horizontal="general" vertical="bottom" textRotation="0" wrapText="false" indent="0" shrinkToFit="false"/>
      <protection locked="true" hidden="false"/>
    </xf>
    <xf numFmtId="166"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8"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2"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9"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0" fontId="0" fillId="0" borderId="0" applyFont="true" applyBorder="false" applyAlignment="true" applyProtection="false">
      <alignment horizontal="general" vertical="bottom" textRotation="0" wrapText="false" indent="0" shrinkToFit="false"/>
    </xf>
    <xf numFmtId="170" fontId="0" fillId="0" borderId="0" applyFont="true" applyBorder="false" applyAlignment="true" applyProtection="false">
      <alignment horizontal="general" vertical="bottom" textRotation="0" wrapText="false" indent="0" shrinkToFit="false"/>
    </xf>
    <xf numFmtId="171" fontId="0" fillId="0" borderId="0" applyFont="true" applyBorder="false" applyAlignment="true" applyProtection="false">
      <alignment horizontal="general" vertical="bottom" textRotation="0" wrapText="false" indent="0" shrinkToFit="false"/>
    </xf>
  </cellStyleXfs>
  <cellXfs count="1584">
    <xf numFmtId="164" fontId="0" fillId="0" borderId="0" xfId="0" applyFont="false" applyBorder="false" applyAlignment="false" applyProtection="false">
      <alignment horizontal="general" vertical="bottom" textRotation="0" wrapText="false" indent="0" shrinkToFit="false"/>
      <protection locked="true" hidden="false"/>
    </xf>
    <xf numFmtId="169" fontId="12" fillId="0" borderId="0" xfId="50" applyFont="false" applyBorder="false" applyAlignment="true" applyProtection="false">
      <alignment horizontal="general" vertical="center" textRotation="0" wrapText="false" indent="0" shrinkToFit="false"/>
      <protection locked="true" hidden="false"/>
    </xf>
    <xf numFmtId="169" fontId="6" fillId="0" borderId="0" xfId="50" applyFont="true" applyBorder="false" applyAlignment="true" applyProtection="false">
      <alignment horizontal="general" vertical="center" textRotation="0" wrapText="false" indent="0" shrinkToFit="false"/>
      <protection locked="true" hidden="false"/>
    </xf>
    <xf numFmtId="169" fontId="13" fillId="0" borderId="0" xfId="50" applyFont="true" applyBorder="false" applyAlignment="true" applyProtection="false">
      <alignment horizontal="general" vertical="center" textRotation="0" wrapText="false" indent="0" shrinkToFit="false"/>
      <protection locked="true" hidden="false"/>
    </xf>
    <xf numFmtId="172" fontId="12" fillId="0" borderId="0" xfId="50" applyFont="true" applyBorder="false" applyAlignment="true" applyProtection="false">
      <alignment horizontal="general" vertical="center" textRotation="0" wrapText="false" indent="0" shrinkToFit="false"/>
      <protection locked="true" hidden="false"/>
    </xf>
    <xf numFmtId="172" fontId="14" fillId="0" borderId="0" xfId="50" applyFont="true" applyBorder="false" applyAlignment="true" applyProtection="false">
      <alignment horizontal="general" vertical="center" textRotation="0" wrapText="false" indent="0" shrinkToFit="false"/>
      <protection locked="true" hidden="false"/>
    </xf>
    <xf numFmtId="169" fontId="15" fillId="0" borderId="0" xfId="50" applyFont="true" applyBorder="false" applyAlignment="true" applyProtection="false">
      <alignment horizontal="general" vertical="center" textRotation="0" wrapText="false" indent="0" shrinkToFit="false"/>
      <protection locked="true" hidden="false"/>
    </xf>
    <xf numFmtId="169" fontId="16" fillId="0" borderId="0" xfId="50" applyFont="true" applyBorder="true" applyAlignment="true" applyProtection="false">
      <alignment horizontal="left" vertical="center" textRotation="0" wrapText="false" indent="0" shrinkToFit="false"/>
      <protection locked="true" hidden="false"/>
    </xf>
    <xf numFmtId="169" fontId="14" fillId="0" borderId="0" xfId="50" applyFont="true" applyBorder="false" applyAlignment="true" applyProtection="false">
      <alignment horizontal="general" vertical="center" textRotation="0" wrapText="false" indent="0" shrinkToFit="false"/>
      <protection locked="true" hidden="false"/>
    </xf>
    <xf numFmtId="169" fontId="17" fillId="0" borderId="0" xfId="50" applyFont="true" applyBorder="false" applyAlignment="true" applyProtection="false">
      <alignment horizontal="general" vertical="center" textRotation="0" wrapText="false" indent="0" shrinkToFit="false"/>
      <protection locked="true" hidden="false"/>
    </xf>
    <xf numFmtId="164" fontId="15" fillId="0" borderId="0" xfId="50" applyFont="true" applyBorder="false" applyAlignment="true" applyProtection="false">
      <alignment horizontal="general" vertical="center" textRotation="0" wrapText="false" indent="0" shrinkToFit="false"/>
      <protection locked="true" hidden="false"/>
    </xf>
    <xf numFmtId="169" fontId="16" fillId="0" borderId="0" xfId="50" applyFont="true" applyBorder="true" applyAlignment="true" applyProtection="false">
      <alignment horizontal="center" vertical="center" textRotation="0" wrapText="false" indent="0" shrinkToFit="false"/>
      <protection locked="true" hidden="false"/>
    </xf>
    <xf numFmtId="164" fontId="18" fillId="3" borderId="1" xfId="0" applyFont="true" applyBorder="true" applyAlignment="true" applyProtection="false">
      <alignment horizontal="center" vertical="center" textRotation="0" wrapText="false" indent="0" shrinkToFit="false" readingOrder="1"/>
      <protection locked="true" hidden="false"/>
    </xf>
    <xf numFmtId="169" fontId="19" fillId="0" borderId="0" xfId="50" applyFont="true" applyBorder="false" applyAlignment="true" applyProtection="false">
      <alignment horizontal="general" vertical="center" textRotation="0" wrapText="false" indent="0" shrinkToFit="false"/>
      <protection locked="true" hidden="false"/>
    </xf>
    <xf numFmtId="164" fontId="20" fillId="0" borderId="0" xfId="46" applyFont="true" applyBorder="false" applyAlignment="true" applyProtection="false">
      <alignment horizontal="general" vertical="center" textRotation="0" wrapText="false" indent="0" shrinkToFit="false"/>
      <protection locked="true" hidden="false"/>
    </xf>
    <xf numFmtId="173" fontId="6" fillId="0" borderId="1" xfId="46" applyFont="true" applyBorder="true" applyAlignment="true" applyProtection="true">
      <alignment horizontal="left" vertical="center" textRotation="0" wrapText="false" indent="0" shrinkToFit="false"/>
      <protection locked="false" hidden="false"/>
    </xf>
    <xf numFmtId="169" fontId="6" fillId="0" borderId="0" xfId="50" applyFont="true" applyBorder="false" applyAlignment="true" applyProtection="false">
      <alignment horizontal="left" vertical="center" textRotation="0" wrapText="false" indent="0" shrinkToFit="false"/>
      <protection locked="true" hidden="false"/>
    </xf>
    <xf numFmtId="173" fontId="6" fillId="4" borderId="1" xfId="46" applyFont="true" applyBorder="true" applyAlignment="true" applyProtection="true">
      <alignment horizontal="left" vertical="center" textRotation="0" wrapText="false" indent="0" shrinkToFit="false"/>
      <protection locked="false" hidden="false"/>
    </xf>
    <xf numFmtId="169" fontId="21" fillId="0" borderId="0" xfId="50" applyFont="true" applyBorder="false" applyAlignment="true" applyProtection="false">
      <alignment horizontal="center" vertical="center" textRotation="0" wrapText="true" indent="0" shrinkToFit="false"/>
      <protection locked="true" hidden="false"/>
    </xf>
    <xf numFmtId="173" fontId="22" fillId="0" borderId="1" xfId="20" applyFont="true" applyBorder="true" applyAlignment="true" applyProtection="true">
      <alignment horizontal="left" vertical="center" textRotation="0" wrapText="false" indent="0" shrinkToFit="false"/>
      <protection locked="false" hidden="false"/>
    </xf>
    <xf numFmtId="173" fontId="6" fillId="4" borderId="2" xfId="50" applyFont="true" applyBorder="true" applyAlignment="true" applyProtection="true">
      <alignment horizontal="left" vertical="center" textRotation="0" wrapText="false" indent="0" shrinkToFit="false"/>
      <protection locked="false" hidden="false"/>
    </xf>
    <xf numFmtId="173" fontId="6" fillId="4" borderId="1" xfId="50" applyFont="true" applyBorder="true" applyAlignment="true" applyProtection="true">
      <alignment horizontal="left" vertical="center" textRotation="0" wrapText="false" indent="0" shrinkToFit="false"/>
      <protection locked="false" hidden="false"/>
    </xf>
    <xf numFmtId="173" fontId="6" fillId="4" borderId="3" xfId="46" applyFont="true" applyBorder="true" applyAlignment="true" applyProtection="true">
      <alignment horizontal="left" vertical="center" textRotation="0" wrapText="false" indent="0" shrinkToFit="false"/>
      <protection locked="false" hidden="false"/>
    </xf>
    <xf numFmtId="173" fontId="6" fillId="4" borderId="2" xfId="0" applyFont="true" applyBorder="true" applyAlignment="true" applyProtection="true">
      <alignment horizontal="left" vertical="center" textRotation="0" wrapText="false" indent="0" shrinkToFit="false"/>
      <protection locked="false" hidden="false"/>
    </xf>
    <xf numFmtId="173" fontId="6" fillId="2" borderId="4" xfId="46" applyFont="true" applyBorder="true" applyAlignment="true" applyProtection="true">
      <alignment horizontal="left" vertical="center" textRotation="0" wrapText="false" indent="0" shrinkToFit="false"/>
      <protection locked="false" hidden="false"/>
    </xf>
    <xf numFmtId="173" fontId="6" fillId="2" borderId="0" xfId="46" applyFont="true" applyBorder="false" applyAlignment="true" applyProtection="true">
      <alignment horizontal="left" vertical="center" textRotation="0" wrapText="false" indent="0" shrinkToFit="false"/>
      <protection locked="false" hidden="false"/>
    </xf>
    <xf numFmtId="174" fontId="21" fillId="0" borderId="0" xfId="50" applyFont="true" applyBorder="false" applyAlignment="true" applyProtection="false">
      <alignment horizontal="center" vertical="center" textRotation="0" wrapText="true" indent="0" shrinkToFit="false"/>
      <protection locked="true" hidden="false"/>
    </xf>
    <xf numFmtId="169" fontId="20" fillId="0" borderId="0" xfId="50" applyFont="true" applyBorder="false" applyAlignment="true" applyProtection="false">
      <alignment horizontal="left" vertical="top" textRotation="0" wrapText="false" indent="0" shrinkToFit="false"/>
      <protection locked="true" hidden="false"/>
    </xf>
    <xf numFmtId="169" fontId="20" fillId="0" borderId="0" xfId="50" applyFont="true" applyBorder="false" applyAlignment="true" applyProtection="false">
      <alignment horizontal="general" vertical="top" textRotation="0" wrapText="false" indent="0" shrinkToFit="false"/>
      <protection locked="true" hidden="false"/>
    </xf>
    <xf numFmtId="169" fontId="17" fillId="0" borderId="0" xfId="50" applyFont="true" applyBorder="false" applyAlignment="true" applyProtection="false">
      <alignment horizontal="general" vertical="top" textRotation="0" wrapText="false" indent="0" shrinkToFit="false"/>
      <protection locked="true" hidden="false"/>
    </xf>
    <xf numFmtId="169" fontId="6" fillId="0" borderId="0" xfId="50" applyFont="true" applyBorder="false" applyAlignment="true" applyProtection="false">
      <alignment horizontal="general" vertical="top" textRotation="0" wrapText="false" indent="0" shrinkToFit="false"/>
      <protection locked="true" hidden="false"/>
    </xf>
    <xf numFmtId="173" fontId="24" fillId="2" borderId="1" xfId="20" applyFont="true" applyBorder="true" applyAlignment="true" applyProtection="true">
      <alignment horizontal="general" vertical="center" textRotation="0" wrapText="false" indent="0" shrinkToFit="false"/>
      <protection locked="false" hidden="false"/>
    </xf>
    <xf numFmtId="169" fontId="25" fillId="0" borderId="0" xfId="50" applyFont="true" applyBorder="false" applyAlignment="true" applyProtection="false">
      <alignment horizontal="general" vertical="center" textRotation="0" wrapText="false" indent="0" shrinkToFit="false"/>
      <protection locked="true" hidden="false"/>
    </xf>
    <xf numFmtId="169" fontId="26" fillId="0" borderId="5" xfId="50" applyFont="true" applyBorder="true" applyAlignment="true" applyProtection="false">
      <alignment horizontal="general" vertical="center" textRotation="0" wrapText="true" indent="0" shrinkToFit="false"/>
      <protection locked="true" hidden="false"/>
    </xf>
    <xf numFmtId="169" fontId="20" fillId="0" borderId="0" xfId="50" applyFont="true" applyBorder="false" applyAlignment="true" applyProtection="false">
      <alignment horizontal="general" vertical="center" textRotation="0" wrapText="false" indent="0" shrinkToFit="false"/>
      <protection locked="true" hidden="false"/>
    </xf>
    <xf numFmtId="169" fontId="27" fillId="0" borderId="0" xfId="50" applyFont="true" applyBorder="false" applyAlignment="true" applyProtection="false">
      <alignment horizontal="left" vertical="center" textRotation="0" wrapText="true" indent="0" shrinkToFit="false"/>
      <protection locked="true" hidden="false"/>
    </xf>
    <xf numFmtId="169" fontId="28" fillId="0" borderId="6" xfId="50" applyFont="true" applyBorder="true" applyAlignment="true" applyProtection="false">
      <alignment horizontal="general" vertical="center" textRotation="0" wrapText="true" indent="0" shrinkToFit="false"/>
      <protection locked="true" hidden="false"/>
    </xf>
    <xf numFmtId="173" fontId="6" fillId="0" borderId="2" xfId="46" applyFont="true" applyBorder="true" applyAlignment="true" applyProtection="true">
      <alignment horizontal="left" vertical="center" textRotation="0" wrapText="false" indent="0" shrinkToFit="false"/>
      <protection locked="false" hidden="false"/>
    </xf>
    <xf numFmtId="173" fontId="23" fillId="0" borderId="1" xfId="20" applyFont="false" applyBorder="true" applyAlignment="true" applyProtection="true">
      <alignment horizontal="left" vertical="center" textRotation="0" wrapText="false" indent="0" shrinkToFit="false"/>
      <protection locked="false" hidden="false"/>
    </xf>
    <xf numFmtId="169" fontId="26" fillId="0" borderId="6" xfId="50" applyFont="true" applyBorder="true" applyAlignment="true" applyProtection="false">
      <alignment horizontal="general" vertical="center" textRotation="0" wrapText="true" indent="0" shrinkToFit="false"/>
      <protection locked="true" hidden="false"/>
    </xf>
    <xf numFmtId="173" fontId="6" fillId="0" borderId="1" xfId="0" applyFont="true" applyBorder="true" applyAlignment="true" applyProtection="true">
      <alignment horizontal="left" vertical="center" textRotation="0" wrapText="false" indent="0" shrinkToFit="false"/>
      <protection locked="false" hidden="false"/>
    </xf>
    <xf numFmtId="173" fontId="29" fillId="0" borderId="1" xfId="0" applyFont="true" applyBorder="true" applyAlignment="true" applyProtection="true">
      <alignment horizontal="left" vertical="center" textRotation="0" wrapText="false" indent="0" shrinkToFit="false"/>
      <protection locked="false" hidden="false"/>
    </xf>
    <xf numFmtId="164" fontId="30" fillId="0" borderId="0" xfId="46" applyFont="true" applyBorder="false" applyAlignment="true" applyProtection="false">
      <alignment horizontal="left" vertical="center" textRotation="0" wrapText="false" indent="0" shrinkToFit="false"/>
      <protection locked="true" hidden="false"/>
    </xf>
    <xf numFmtId="164" fontId="9" fillId="0" borderId="0" xfId="46" applyFont="true" applyBorder="false" applyAlignment="true" applyProtection="false">
      <alignment horizontal="center" vertical="center" textRotation="0" wrapText="false" indent="0" shrinkToFit="false"/>
      <protection locked="true" hidden="false"/>
    </xf>
    <xf numFmtId="169" fontId="31" fillId="0" borderId="0" xfId="52" applyFont="true" applyBorder="false" applyAlignment="true" applyProtection="false">
      <alignment horizontal="general" vertical="center" textRotation="0" wrapText="false" indent="0" shrinkToFit="false"/>
      <protection locked="true" hidden="false"/>
    </xf>
    <xf numFmtId="169" fontId="32" fillId="0" borderId="0" xfId="52" applyFont="true" applyBorder="false" applyAlignment="true" applyProtection="false">
      <alignment horizontal="general" vertical="center" textRotation="0" wrapText="false" indent="0" shrinkToFit="false"/>
      <protection locked="true" hidden="false"/>
    </xf>
    <xf numFmtId="169" fontId="6" fillId="0" borderId="0" xfId="52" applyFont="true" applyBorder="false" applyAlignment="true" applyProtection="false">
      <alignment horizontal="general" vertical="center" textRotation="0" wrapText="false" indent="0" shrinkToFit="false"/>
      <protection locked="true" hidden="false"/>
    </xf>
    <xf numFmtId="164" fontId="33" fillId="0" borderId="0" xfId="0" applyFont="true" applyBorder="false" applyAlignment="true" applyProtection="false">
      <alignment horizontal="center" vertical="top" textRotation="0" wrapText="false" indent="0" shrinkToFit="false"/>
      <protection locked="true" hidden="false"/>
    </xf>
    <xf numFmtId="169" fontId="12" fillId="0" borderId="0" xfId="52" applyFont="true" applyBorder="false" applyAlignment="true" applyProtection="false">
      <alignment horizontal="general" vertical="center" textRotation="0" wrapText="false" indent="0" shrinkToFit="false"/>
      <protection locked="true" hidden="false"/>
    </xf>
    <xf numFmtId="169" fontId="33" fillId="0" borderId="0" xfId="50" applyFont="true" applyBorder="false" applyAlignment="true" applyProtection="false">
      <alignment horizontal="general" vertical="center" textRotation="0" wrapText="false" indent="0" shrinkToFit="false"/>
      <protection locked="true" hidden="false"/>
    </xf>
    <xf numFmtId="169" fontId="20" fillId="0" borderId="6" xfId="50" applyFont="true" applyBorder="true" applyAlignment="true" applyProtection="false">
      <alignment horizontal="general" vertical="center" textRotation="0" wrapText="false" indent="0" shrinkToFit="false"/>
      <protection locked="true" hidden="false"/>
    </xf>
    <xf numFmtId="173" fontId="23" fillId="4" borderId="7" xfId="20" applyFont="true" applyBorder="true" applyAlignment="true" applyProtection="true">
      <alignment horizontal="left" vertical="center" textRotation="0" wrapText="false" indent="0" shrinkToFit="false"/>
      <protection locked="false" hidden="false"/>
    </xf>
    <xf numFmtId="173" fontId="6" fillId="4" borderId="1" xfId="0" applyFont="true" applyBorder="true" applyAlignment="true" applyProtection="true">
      <alignment horizontal="left" vertical="bottom" textRotation="0" wrapText="false" indent="0" shrinkToFit="false"/>
      <protection locked="false" hidden="false"/>
    </xf>
    <xf numFmtId="173" fontId="6" fillId="0" borderId="1" xfId="50" applyFont="true" applyBorder="true" applyAlignment="true" applyProtection="true">
      <alignment horizontal="left" vertical="center" textRotation="0" wrapText="false" indent="0" shrinkToFit="false"/>
      <protection locked="false" hidden="false"/>
    </xf>
    <xf numFmtId="173" fontId="35" fillId="0" borderId="7" xfId="20" applyFont="true" applyBorder="true" applyAlignment="true" applyProtection="true">
      <alignment horizontal="left" vertical="center" textRotation="0" wrapText="false" indent="0" shrinkToFit="false"/>
      <protection locked="false" hidden="false"/>
    </xf>
    <xf numFmtId="173" fontId="6" fillId="0" borderId="1" xfId="0" applyFont="true" applyBorder="true" applyAlignment="true" applyProtection="true">
      <alignment horizontal="left" vertical="bottom" textRotation="0" wrapText="false" indent="0" shrinkToFit="false"/>
      <protection locked="false" hidden="false"/>
    </xf>
    <xf numFmtId="173" fontId="23" fillId="0" borderId="7" xfId="20" applyFont="true" applyBorder="true" applyAlignment="true" applyProtection="true">
      <alignment horizontal="left" vertical="center" textRotation="0" wrapText="false" indent="0" shrinkToFit="false"/>
      <protection locked="false" hidden="false"/>
    </xf>
    <xf numFmtId="164" fontId="6" fillId="0" borderId="0" xfId="52" applyFont="false" applyBorder="false" applyAlignment="false" applyProtection="false">
      <alignment horizontal="general" vertical="bottom" textRotation="0" wrapText="false" indent="0" shrinkToFit="false"/>
      <protection locked="true" hidden="false"/>
    </xf>
    <xf numFmtId="169" fontId="32" fillId="2" borderId="0" xfId="50" applyFont="true" applyBorder="false" applyAlignment="true" applyProtection="false">
      <alignment horizontal="general" vertical="center" textRotation="0" wrapText="true" indent="0" shrinkToFit="false"/>
      <protection locked="true" hidden="false"/>
    </xf>
    <xf numFmtId="164" fontId="12" fillId="0" borderId="0" xfId="50" applyFont="false" applyBorder="false" applyAlignment="true" applyProtection="true">
      <alignment horizontal="general" vertical="center" textRotation="0" wrapText="false" indent="0" shrinkToFit="false"/>
      <protection locked="false" hidden="false"/>
    </xf>
    <xf numFmtId="164" fontId="12" fillId="0" borderId="0" xfId="50" applyFont="false" applyBorder="false" applyAlignment="true" applyProtection="false">
      <alignment horizontal="general" vertical="center" textRotation="0" wrapText="false" indent="0" shrinkToFit="false"/>
      <protection locked="true" hidden="false"/>
    </xf>
    <xf numFmtId="169" fontId="33" fillId="0" borderId="1" xfId="50" applyFont="true" applyBorder="true" applyAlignment="true" applyProtection="false">
      <alignment horizontal="center" vertical="center" textRotation="0" wrapText="false" indent="0" shrinkToFit="false"/>
      <protection locked="true" hidden="false"/>
    </xf>
    <xf numFmtId="175" fontId="6" fillId="3" borderId="1" xfId="50" applyFont="true" applyBorder="true" applyAlignment="true" applyProtection="false">
      <alignment horizontal="general" vertical="center" textRotation="0" wrapText="false" indent="0" shrinkToFit="false"/>
      <protection locked="true" hidden="false"/>
    </xf>
    <xf numFmtId="175" fontId="6" fillId="2" borderId="0" xfId="50" applyFont="true" applyBorder="false" applyAlignment="true" applyProtection="false">
      <alignment horizontal="general" vertical="center" textRotation="0" wrapText="false" indent="0" shrinkToFit="false"/>
      <protection locked="true" hidden="false"/>
    </xf>
    <xf numFmtId="169" fontId="32" fillId="0" borderId="8" xfId="50" applyFont="true" applyBorder="true" applyAlignment="true" applyProtection="false">
      <alignment horizontal="left" vertical="center" textRotation="0" wrapText="true" indent="0" shrinkToFit="false"/>
      <protection locked="true" hidden="false"/>
    </xf>
    <xf numFmtId="175" fontId="6" fillId="4" borderId="1" xfId="50" applyFont="true" applyBorder="true" applyAlignment="true" applyProtection="true">
      <alignment horizontal="general" vertical="center" textRotation="0" wrapText="false" indent="0" shrinkToFit="false"/>
      <protection locked="false" hidden="false"/>
    </xf>
    <xf numFmtId="169" fontId="32" fillId="0" borderId="0" xfId="50" applyFont="true" applyBorder="false" applyAlignment="true" applyProtection="false">
      <alignment horizontal="left" vertical="center" textRotation="0" wrapText="false" indent="0" shrinkToFit="false"/>
      <protection locked="true" hidden="false"/>
    </xf>
    <xf numFmtId="164" fontId="32" fillId="0" borderId="0" xfId="48" applyFont="true" applyBorder="false" applyAlignment="true" applyProtection="false">
      <alignment horizontal="general" vertical="center" textRotation="0" wrapText="false" indent="0" shrinkToFit="false"/>
      <protection locked="true" hidden="false"/>
    </xf>
    <xf numFmtId="164" fontId="0" fillId="0" borderId="0" xfId="48" applyFont="false" applyBorder="false" applyAlignment="true" applyProtection="false">
      <alignment horizontal="general" vertical="center" textRotation="0" wrapText="false" indent="0" shrinkToFit="false"/>
      <protection locked="true" hidden="false"/>
    </xf>
    <xf numFmtId="169" fontId="32" fillId="0" borderId="0" xfId="50" applyFont="true" applyBorder="false" applyAlignment="true" applyProtection="false">
      <alignment horizontal="general" vertical="center" textRotation="0" wrapText="false" indent="0" shrinkToFit="false"/>
      <protection locked="true" hidden="false"/>
    </xf>
    <xf numFmtId="169" fontId="32" fillId="0" borderId="0" xfId="50" applyFont="true" applyBorder="false" applyAlignment="true" applyProtection="false">
      <alignment horizontal="right" vertical="center" textRotation="0" wrapText="false" indent="0" shrinkToFit="false"/>
      <protection locked="true" hidden="false"/>
    </xf>
    <xf numFmtId="176" fontId="6" fillId="4" borderId="1" xfId="15" applyFont="true" applyBorder="true" applyAlignment="true" applyProtection="true">
      <alignment horizontal="general" vertical="center" textRotation="0" wrapText="false" indent="0" shrinkToFit="false"/>
      <protection locked="false" hidden="false"/>
    </xf>
    <xf numFmtId="169" fontId="36" fillId="0" borderId="0" xfId="50" applyFont="true" applyBorder="false" applyAlignment="true" applyProtection="false">
      <alignment horizontal="left" vertical="center" textRotation="0" wrapText="false" indent="0" shrinkToFit="false"/>
      <protection locked="true" hidden="false"/>
    </xf>
    <xf numFmtId="169" fontId="36" fillId="0" borderId="0" xfId="50" applyFont="true" applyBorder="false" applyAlignment="true" applyProtection="false">
      <alignment horizontal="right" vertical="center" textRotation="0" wrapText="false" indent="0" shrinkToFit="false"/>
      <protection locked="true" hidden="false"/>
    </xf>
    <xf numFmtId="169" fontId="36" fillId="0" borderId="0" xfId="50" applyFont="true" applyBorder="false" applyAlignment="true" applyProtection="false">
      <alignment horizontal="general" vertical="center" textRotation="0" wrapText="false" indent="0" shrinkToFit="false"/>
      <protection locked="true" hidden="false"/>
    </xf>
    <xf numFmtId="169" fontId="19" fillId="2" borderId="0" xfId="50" applyFont="true" applyBorder="false" applyAlignment="true" applyProtection="false">
      <alignment horizontal="general" vertical="center" textRotation="0" wrapText="false" indent="0" shrinkToFit="false"/>
      <protection locked="true" hidden="false"/>
    </xf>
    <xf numFmtId="169" fontId="12" fillId="0" borderId="0" xfId="50" applyFont="false" applyBorder="false" applyAlignment="true" applyProtection="true">
      <alignment horizontal="general" vertical="center" textRotation="0" wrapText="false" indent="0" shrinkToFit="false"/>
      <protection locked="false" hidden="false"/>
    </xf>
    <xf numFmtId="169" fontId="32" fillId="0" borderId="0" xfId="50" applyFont="true" applyBorder="false" applyAlignment="true" applyProtection="true">
      <alignment horizontal="general" vertical="center" textRotation="0" wrapText="false" indent="0" shrinkToFit="false"/>
      <protection locked="false" hidden="false"/>
    </xf>
    <xf numFmtId="169" fontId="33" fillId="0" borderId="0" xfId="50" applyFont="true" applyBorder="false" applyAlignment="true" applyProtection="false">
      <alignment horizontal="center" vertical="center" textRotation="0" wrapText="false" indent="0" shrinkToFit="false"/>
      <protection locked="true" hidden="false"/>
    </xf>
    <xf numFmtId="169" fontId="6" fillId="2" borderId="0" xfId="50" applyFont="true" applyBorder="false" applyAlignment="true" applyProtection="false">
      <alignment horizontal="general" vertical="center" textRotation="0" wrapText="false" indent="0" shrinkToFit="false"/>
      <protection locked="true" hidden="false"/>
    </xf>
    <xf numFmtId="169" fontId="32" fillId="0" borderId="0" xfId="50" applyFont="true" applyBorder="false" applyAlignment="true" applyProtection="false">
      <alignment horizontal="left" vertical="center" textRotation="0" wrapText="true" indent="0" shrinkToFit="false"/>
      <protection locked="true" hidden="false"/>
    </xf>
    <xf numFmtId="169" fontId="31" fillId="0" borderId="0" xfId="50" applyFont="true" applyBorder="false" applyAlignment="true" applyProtection="false">
      <alignment horizontal="general" vertical="center" textRotation="0" wrapText="true" indent="0" shrinkToFit="false"/>
      <protection locked="true" hidden="false"/>
    </xf>
    <xf numFmtId="164" fontId="32" fillId="0" borderId="0" xfId="0" applyFont="true" applyBorder="true" applyAlignment="true" applyProtection="false">
      <alignment horizontal="left" vertical="center" textRotation="0" wrapText="true" indent="0" shrinkToFit="false"/>
      <protection locked="true" hidden="false"/>
    </xf>
    <xf numFmtId="164" fontId="37" fillId="0" borderId="0" xfId="0" applyFont="true" applyBorder="false" applyAlignment="true" applyProtection="false">
      <alignment horizontal="left" vertical="center" textRotation="0" wrapText="false" indent="0" shrinkToFit="false"/>
      <protection locked="true" hidden="false"/>
    </xf>
    <xf numFmtId="164" fontId="38" fillId="0" borderId="8" xfId="0" applyFont="true" applyBorder="true" applyAlignment="true" applyProtection="false">
      <alignment horizontal="left" vertical="top" textRotation="0" wrapText="true" indent="0" shrinkToFit="false"/>
      <protection locked="true" hidden="false"/>
    </xf>
    <xf numFmtId="164" fontId="39" fillId="0" borderId="0" xfId="50" applyFont="true" applyBorder="false" applyAlignment="true" applyProtection="false">
      <alignment horizontal="center" vertical="center" textRotation="0" wrapText="true" indent="0" shrinkToFit="false"/>
      <protection locked="true" hidden="false"/>
    </xf>
    <xf numFmtId="164" fontId="40" fillId="3" borderId="1" xfId="0" applyFont="true" applyBorder="true" applyAlignment="true" applyProtection="false">
      <alignment horizontal="center" vertical="center" textRotation="0" wrapText="true" indent="0" shrinkToFit="false" readingOrder="1"/>
      <protection locked="true" hidden="false"/>
    </xf>
    <xf numFmtId="173" fontId="6" fillId="0" borderId="1" xfId="46" applyFont="true" applyBorder="true" applyAlignment="true" applyProtection="true">
      <alignment horizontal="left" vertical="center" textRotation="0" wrapText="true" indent="0" shrinkToFit="false"/>
      <protection locked="false" hidden="false"/>
    </xf>
    <xf numFmtId="169" fontId="33" fillId="0" borderId="5" xfId="50" applyFont="true" applyBorder="true" applyAlignment="true" applyProtection="false">
      <alignment horizontal="left" vertical="bottom" textRotation="0" wrapText="true" indent="0" shrinkToFit="false"/>
      <protection locked="true" hidden="false"/>
    </xf>
    <xf numFmtId="172" fontId="6" fillId="0" borderId="0" xfId="50" applyFont="true" applyBorder="false" applyAlignment="true" applyProtection="false">
      <alignment horizontal="general" vertical="center" textRotation="0" wrapText="false" indent="0" shrinkToFit="false"/>
      <protection locked="true" hidden="false"/>
    </xf>
    <xf numFmtId="169" fontId="33" fillId="0" borderId="0" xfId="50" applyFont="true" applyBorder="true" applyAlignment="true" applyProtection="false">
      <alignment horizontal="left" vertical="bottom" textRotation="0" wrapText="true" indent="0" shrinkToFit="false"/>
      <protection locked="true" hidden="false"/>
    </xf>
    <xf numFmtId="169" fontId="31" fillId="0" borderId="0" xfId="50" applyFont="true" applyBorder="true" applyAlignment="true" applyProtection="false">
      <alignment horizontal="left" vertical="center" textRotation="0" wrapText="true" indent="0" shrinkToFit="false"/>
      <protection locked="true" hidden="false"/>
    </xf>
    <xf numFmtId="169" fontId="43" fillId="0" borderId="0" xfId="50" applyFont="true" applyBorder="false" applyAlignment="true" applyProtection="false">
      <alignment horizontal="general" vertical="center" textRotation="0" wrapText="false" indent="0" shrinkToFit="false"/>
      <protection locked="true" hidden="false"/>
    </xf>
    <xf numFmtId="169" fontId="44" fillId="0" borderId="0" xfId="50" applyFont="true" applyBorder="false" applyAlignment="true" applyProtection="false">
      <alignment horizontal="left" vertical="center" textRotation="0" wrapText="true" indent="0" shrinkToFit="false"/>
      <protection locked="true" hidden="false"/>
    </xf>
    <xf numFmtId="169" fontId="45" fillId="0" borderId="0" xfId="50" applyFont="true" applyBorder="false" applyAlignment="true" applyProtection="false">
      <alignment horizontal="general" vertical="center" textRotation="0" wrapText="false" indent="0" shrinkToFit="false"/>
      <protection locked="true" hidden="false"/>
    </xf>
    <xf numFmtId="169" fontId="46" fillId="0" borderId="0" xfId="50" applyFont="true" applyBorder="false" applyAlignment="true" applyProtection="false">
      <alignment horizontal="general" vertical="center" textRotation="0" wrapText="false" indent="0" shrinkToFit="false"/>
      <protection locked="true" hidden="false"/>
    </xf>
    <xf numFmtId="169" fontId="47" fillId="0" borderId="0" xfId="50" applyFont="true" applyBorder="false" applyAlignment="true" applyProtection="false">
      <alignment horizontal="general" vertical="center" textRotation="0" wrapText="false" indent="0" shrinkToFit="false"/>
      <protection locked="true" hidden="false"/>
    </xf>
    <xf numFmtId="164" fontId="48" fillId="0" borderId="0" xfId="0" applyFont="true" applyBorder="false" applyAlignment="false" applyProtection="false">
      <alignment horizontal="general" vertical="bottom" textRotation="0" wrapText="false" indent="0" shrinkToFit="false"/>
      <protection locked="true" hidden="false"/>
    </xf>
    <xf numFmtId="169" fontId="49" fillId="0" borderId="0" xfId="50" applyFont="true" applyBorder="false" applyAlignment="true" applyProtection="false">
      <alignment horizontal="general" vertical="center" textRotation="0" wrapText="false" indent="0" shrinkToFit="false"/>
      <protection locked="true" hidden="false"/>
    </xf>
    <xf numFmtId="164" fontId="48" fillId="2" borderId="0" xfId="0" applyFont="true" applyBorder="false" applyAlignment="false" applyProtection="false">
      <alignment horizontal="general" vertical="bottom" textRotation="0" wrapText="false" indent="0" shrinkToFit="false"/>
      <protection locked="true" hidden="false"/>
    </xf>
    <xf numFmtId="174" fontId="50" fillId="2" borderId="0" xfId="0" applyFont="true" applyBorder="false" applyAlignment="false" applyProtection="false">
      <alignment horizontal="general" vertical="bottom" textRotation="0" wrapText="false" indent="0" shrinkToFit="false"/>
      <protection locked="true" hidden="false"/>
    </xf>
    <xf numFmtId="169" fontId="49" fillId="2" borderId="0" xfId="50" applyFont="true" applyBorder="false" applyAlignment="true" applyProtection="false">
      <alignment horizontal="general" vertical="center" textRotation="0" wrapText="false" indent="0" shrinkToFit="false"/>
      <protection locked="true" hidden="false"/>
    </xf>
    <xf numFmtId="169" fontId="51" fillId="0" borderId="0" xfId="50" applyFont="true" applyBorder="false" applyAlignment="true" applyProtection="false">
      <alignment horizontal="general" vertical="center" textRotation="0" wrapText="false" indent="0" shrinkToFit="false"/>
      <protection locked="true" hidden="false"/>
    </xf>
    <xf numFmtId="169" fontId="51" fillId="0" borderId="0" xfId="50" applyFont="true" applyBorder="false" applyAlignment="true" applyProtection="false">
      <alignment horizontal="center" vertical="center" textRotation="0" wrapText="false" indent="0" shrinkToFit="false"/>
      <protection locked="true" hidden="false"/>
    </xf>
    <xf numFmtId="164" fontId="52" fillId="0" borderId="0" xfId="59" applyFont="true" applyBorder="false" applyAlignment="false" applyProtection="false">
      <alignment horizontal="general" vertical="bottom" textRotation="0" wrapText="false" indent="0" shrinkToFit="false"/>
      <protection locked="true" hidden="false"/>
    </xf>
    <xf numFmtId="169" fontId="45" fillId="2" borderId="0" xfId="50" applyFont="true" applyBorder="false" applyAlignment="true" applyProtection="false">
      <alignment horizontal="general" vertical="center" textRotation="0" wrapText="false" indent="0" shrinkToFit="false"/>
      <protection locked="true" hidden="false"/>
    </xf>
    <xf numFmtId="169" fontId="12" fillId="2" borderId="0" xfId="50" applyFont="false" applyBorder="false" applyAlignment="true" applyProtection="false">
      <alignment horizontal="left" vertical="center" textRotation="0" wrapText="false" indent="0" shrinkToFit="false"/>
      <protection locked="true" hidden="false"/>
    </xf>
    <xf numFmtId="169" fontId="12" fillId="2" borderId="0" xfId="50" applyFont="false" applyBorder="false" applyAlignment="true" applyProtection="true">
      <alignment horizontal="general" vertical="center" textRotation="0" wrapText="false" indent="0" shrinkToFit="false"/>
      <protection locked="false" hidden="false"/>
    </xf>
    <xf numFmtId="169" fontId="12" fillId="2" borderId="0" xfId="50" applyFont="false" applyBorder="false" applyAlignment="true" applyProtection="false">
      <alignment horizontal="general" vertical="center" textRotation="0" wrapText="false" indent="0" shrinkToFit="false"/>
      <protection locked="true" hidden="false"/>
    </xf>
    <xf numFmtId="172" fontId="12" fillId="2" borderId="8" xfId="50" applyFont="true" applyBorder="true" applyAlignment="true" applyProtection="false">
      <alignment horizontal="left" vertical="center" textRotation="0" wrapText="false" indent="0" shrinkToFit="false"/>
      <protection locked="true" hidden="false"/>
    </xf>
    <xf numFmtId="169" fontId="19" fillId="2" borderId="9" xfId="50" applyFont="true" applyBorder="true" applyAlignment="true" applyProtection="false">
      <alignment horizontal="general" vertical="center" textRotation="0" wrapText="false" indent="0" shrinkToFit="false"/>
      <protection locked="true" hidden="false"/>
    </xf>
    <xf numFmtId="169" fontId="6" fillId="2" borderId="9" xfId="50" applyFont="true" applyBorder="true" applyAlignment="true" applyProtection="false">
      <alignment horizontal="general" vertical="center" textRotation="0" wrapText="false" indent="0" shrinkToFit="false"/>
      <protection locked="true" hidden="false"/>
    </xf>
    <xf numFmtId="169" fontId="56" fillId="2" borderId="9" xfId="50" applyFont="true" applyBorder="true" applyAlignment="true" applyProtection="false">
      <alignment horizontal="general" vertical="center" textRotation="0" wrapText="false" indent="0" shrinkToFit="false"/>
      <protection locked="true" hidden="false"/>
    </xf>
    <xf numFmtId="172" fontId="12" fillId="2" borderId="10" xfId="50" applyFont="false" applyBorder="true" applyAlignment="true" applyProtection="false">
      <alignment horizontal="left" vertical="center"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9" fontId="12" fillId="2" borderId="8" xfId="50" applyFont="false" applyBorder="true" applyAlignment="true" applyProtection="false">
      <alignment horizontal="left" vertical="center" textRotation="0" wrapText="false" indent="0" shrinkToFit="false"/>
      <protection locked="true" hidden="false"/>
    </xf>
    <xf numFmtId="169" fontId="32" fillId="2" borderId="0" xfId="50" applyFont="true" applyBorder="false" applyAlignment="true" applyProtection="false">
      <alignment horizontal="general" vertical="center" textRotation="0" wrapText="false" indent="0" shrinkToFit="false"/>
      <protection locked="true" hidden="false"/>
    </xf>
    <xf numFmtId="169" fontId="32" fillId="2" borderId="0" xfId="50" applyFont="true" applyBorder="false" applyAlignment="true" applyProtection="false">
      <alignment horizontal="left" vertical="center" textRotation="0" wrapText="false" indent="0" shrinkToFit="false"/>
      <protection locked="true" hidden="false"/>
    </xf>
    <xf numFmtId="169" fontId="31" fillId="3" borderId="1" xfId="50" applyFont="true" applyBorder="true" applyAlignment="true" applyProtection="false">
      <alignment horizontal="center" vertical="center" textRotation="0" wrapText="false" indent="0" shrinkToFit="false"/>
      <protection locked="true" hidden="false"/>
    </xf>
    <xf numFmtId="169" fontId="31" fillId="2" borderId="0" xfId="50" applyFont="true" applyBorder="false" applyAlignment="true" applyProtection="false">
      <alignment horizontal="center" vertical="center" textRotation="0" wrapText="false" indent="0" shrinkToFit="false"/>
      <protection locked="true" hidden="false"/>
    </xf>
    <xf numFmtId="169" fontId="31" fillId="2" borderId="0" xfId="50" applyFont="true" applyBorder="false" applyAlignment="true" applyProtection="false">
      <alignment horizontal="left" vertical="center" textRotation="0" wrapText="false" indent="0" shrinkToFit="false"/>
      <protection locked="true" hidden="false"/>
    </xf>
    <xf numFmtId="169" fontId="6" fillId="2" borderId="0" xfId="50" applyFont="true" applyBorder="false" applyAlignment="true" applyProtection="false">
      <alignment horizontal="left" vertical="center" textRotation="0" wrapText="false" indent="0" shrinkToFit="false"/>
      <protection locked="true" hidden="false"/>
    </xf>
    <xf numFmtId="175" fontId="32" fillId="4" borderId="1" xfId="50" applyFont="true" applyBorder="true" applyAlignment="true" applyProtection="true">
      <alignment horizontal="general" vertical="center" textRotation="0" wrapText="false" indent="0" shrinkToFit="false"/>
      <protection locked="false" hidden="false"/>
    </xf>
    <xf numFmtId="164" fontId="31" fillId="2" borderId="0" xfId="0" applyFont="true" applyBorder="false" applyAlignment="false" applyProtection="false">
      <alignment horizontal="general" vertical="bottom" textRotation="0" wrapText="false" indent="0" shrinkToFit="false"/>
      <protection locked="true" hidden="false"/>
    </xf>
    <xf numFmtId="164" fontId="32" fillId="2" borderId="0" xfId="0" applyFont="true" applyBorder="false" applyAlignment="false" applyProtection="false">
      <alignment horizontal="general" vertical="bottom" textRotation="0" wrapText="false" indent="0" shrinkToFit="false"/>
      <protection locked="true" hidden="false"/>
    </xf>
    <xf numFmtId="169" fontId="31" fillId="2" borderId="0" xfId="50" applyFont="true" applyBorder="false" applyAlignment="true" applyProtection="false">
      <alignment horizontal="general" vertical="center" textRotation="0" wrapText="false" indent="0" shrinkToFit="false"/>
      <protection locked="true" hidden="false"/>
    </xf>
    <xf numFmtId="169" fontId="32" fillId="4" borderId="1" xfId="50" applyFont="true" applyBorder="true" applyAlignment="true" applyProtection="false">
      <alignment horizontal="general" vertical="center" textRotation="0" wrapText="false" indent="0" shrinkToFit="false"/>
      <protection locked="true" hidden="false"/>
    </xf>
    <xf numFmtId="169" fontId="39" fillId="2" borderId="8" xfId="50" applyFont="true" applyBorder="true" applyAlignment="true" applyProtection="false">
      <alignment horizontal="left" vertical="center" textRotation="0" wrapText="false" indent="0" shrinkToFit="false"/>
      <protection locked="true" hidden="false"/>
    </xf>
    <xf numFmtId="169" fontId="57" fillId="2" borderId="0" xfId="50" applyFont="true" applyBorder="false" applyAlignment="true" applyProtection="false">
      <alignment horizontal="general" vertical="center" textRotation="0" wrapText="false" indent="0" shrinkToFit="false"/>
      <protection locked="true" hidden="false"/>
    </xf>
    <xf numFmtId="164" fontId="0" fillId="2" borderId="0" xfId="0" applyFont="false" applyBorder="false" applyAlignment="true" applyProtection="false">
      <alignment horizontal="general" vertical="center" textRotation="0" wrapText="false" indent="0" shrinkToFit="false"/>
      <protection locked="true" hidden="false"/>
    </xf>
    <xf numFmtId="164" fontId="0" fillId="2" borderId="8" xfId="0" applyFont="false" applyBorder="true" applyAlignment="true" applyProtection="false">
      <alignment horizontal="left" vertical="center" textRotation="0" wrapText="false" indent="0" shrinkToFit="false"/>
      <protection locked="true" hidden="false"/>
    </xf>
    <xf numFmtId="169" fontId="31" fillId="2" borderId="8" xfId="50" applyFont="true" applyBorder="true" applyAlignment="true" applyProtection="false">
      <alignment horizontal="left" vertical="center" textRotation="0" wrapText="true" indent="0" shrinkToFit="false"/>
      <protection locked="true" hidden="false"/>
    </xf>
    <xf numFmtId="164" fontId="0" fillId="4" borderId="1" xfId="0" applyFont="false" applyBorder="true" applyAlignment="true" applyProtection="false">
      <alignment horizontal="general" vertical="center" textRotation="0" wrapText="false" indent="0" shrinkToFit="false"/>
      <protection locked="true" hidden="false"/>
    </xf>
    <xf numFmtId="177" fontId="12" fillId="0" borderId="0" xfId="50" applyFont="false" applyBorder="false" applyAlignment="true" applyProtection="true">
      <alignment horizontal="general" vertical="center" textRotation="0" wrapText="false" indent="0" shrinkToFit="false"/>
      <protection locked="false" hidden="false"/>
    </xf>
    <xf numFmtId="169" fontId="31" fillId="2" borderId="5" xfId="50" applyFont="true" applyBorder="true" applyAlignment="true" applyProtection="false">
      <alignment horizontal="center" vertical="center" textRotation="0" wrapText="false" indent="0" shrinkToFit="false"/>
      <protection locked="true" hidden="false"/>
    </xf>
    <xf numFmtId="169" fontId="31" fillId="2" borderId="0" xfId="50" applyFont="true" applyBorder="true" applyAlignment="true" applyProtection="false">
      <alignment horizontal="general" vertical="center" textRotation="0" wrapText="true" indent="0" shrinkToFit="false"/>
      <protection locked="true" hidden="false"/>
    </xf>
    <xf numFmtId="175" fontId="32" fillId="4" borderId="1" xfId="50" applyFont="true" applyBorder="true" applyAlignment="true" applyProtection="true">
      <alignment horizontal="center" vertical="center" textRotation="0" wrapText="true" indent="0" shrinkToFit="false"/>
      <protection locked="false" hidden="false"/>
    </xf>
    <xf numFmtId="169" fontId="58" fillId="2" borderId="0" xfId="50" applyFont="true" applyBorder="false" applyAlignment="true" applyProtection="false">
      <alignment horizontal="center" vertical="bottom" textRotation="0" wrapText="false" indent="0" shrinkToFit="false"/>
      <protection locked="true" hidden="false"/>
    </xf>
    <xf numFmtId="169" fontId="12" fillId="2" borderId="0" xfId="50" applyFont="false" applyBorder="false" applyAlignment="true" applyProtection="true">
      <alignment horizontal="center" vertical="center" textRotation="0" wrapText="false" indent="0" shrinkToFit="false"/>
      <protection locked="false" hidden="false"/>
    </xf>
    <xf numFmtId="164" fontId="31" fillId="2" borderId="0" xfId="0" applyFont="true" applyBorder="true" applyAlignment="true" applyProtection="false">
      <alignment horizontal="general" vertical="center" textRotation="0" wrapText="tru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19" fillId="2" borderId="0" xfId="50" applyFont="true" applyBorder="false" applyAlignment="true" applyProtection="false">
      <alignment horizontal="right" vertical="center" textRotation="0" wrapText="false" indent="0" shrinkToFit="false"/>
      <protection locked="true" hidden="false"/>
    </xf>
    <xf numFmtId="169" fontId="39" fillId="2" borderId="8" xfId="50" applyFont="true" applyBorder="true" applyAlignment="true" applyProtection="false">
      <alignment horizontal="left" vertical="center" textRotation="0" wrapText="true" indent="0" shrinkToFit="false"/>
      <protection locked="true" hidden="false"/>
    </xf>
    <xf numFmtId="169" fontId="59" fillId="2" borderId="11" xfId="50" applyFont="true" applyBorder="true" applyAlignment="true" applyProtection="false">
      <alignment horizontal="general" vertical="center" textRotation="0" wrapText="true" indent="0" shrinkToFit="false"/>
      <protection locked="true" hidden="false"/>
    </xf>
    <xf numFmtId="169" fontId="32" fillId="2" borderId="0" xfId="50" applyFont="true" applyBorder="true" applyAlignment="true" applyProtection="false">
      <alignment horizontal="general" vertical="center" textRotation="0" wrapText="tru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9" fontId="19" fillId="2" borderId="0" xfId="50" applyFont="true" applyBorder="false" applyAlignment="true" applyProtection="false">
      <alignment horizontal="general" vertical="top" textRotation="0" wrapText="false" indent="0" shrinkToFit="false"/>
      <protection locked="true" hidden="false"/>
    </xf>
    <xf numFmtId="164" fontId="31" fillId="0" borderId="8" xfId="0" applyFont="true" applyBorder="true" applyAlignment="true" applyProtection="false">
      <alignment horizontal="left" vertical="top" textRotation="0" wrapText="true" indent="0" shrinkToFit="false"/>
      <protection locked="true" hidden="false"/>
    </xf>
    <xf numFmtId="164" fontId="31" fillId="0" borderId="8" xfId="0" applyFont="true" applyBorder="true" applyAlignment="true" applyProtection="false">
      <alignment horizontal="left" vertical="top" textRotation="0" wrapText="false" indent="0" shrinkToFit="false"/>
      <protection locked="true" hidden="false"/>
    </xf>
    <xf numFmtId="169" fontId="31" fillId="0" borderId="1" xfId="50" applyFont="true" applyBorder="true" applyAlignment="true" applyProtection="false">
      <alignment horizontal="center" vertical="center" textRotation="0" wrapText="false" indent="0" shrinkToFit="false"/>
      <protection locked="true" hidden="false"/>
    </xf>
    <xf numFmtId="169" fontId="31" fillId="2" borderId="8" xfId="50" applyFont="true" applyBorder="true" applyAlignment="true" applyProtection="false">
      <alignment horizontal="left" vertical="top" textRotation="0" wrapText="true" indent="0" shrinkToFit="false"/>
      <protection locked="true" hidden="false"/>
    </xf>
    <xf numFmtId="178" fontId="60" fillId="0" borderId="1" xfId="50" applyFont="true" applyBorder="true" applyAlignment="true" applyProtection="true">
      <alignment horizontal="general" vertical="center" textRotation="0" wrapText="false" indent="0" shrinkToFit="false"/>
      <protection locked="false" hidden="false"/>
    </xf>
    <xf numFmtId="169" fontId="39" fillId="2" borderId="11" xfId="50" applyFont="true" applyBorder="true" applyAlignment="true" applyProtection="false">
      <alignment horizontal="general" vertical="center" textRotation="0" wrapText="false" indent="0" shrinkToFit="false"/>
      <protection locked="true" hidden="false"/>
    </xf>
    <xf numFmtId="175" fontId="12" fillId="0" borderId="0" xfId="50" applyFont="false" applyBorder="false" applyAlignment="true" applyProtection="true">
      <alignment horizontal="general" vertical="center" textRotation="0" wrapText="false" indent="0" shrinkToFit="false"/>
      <protection locked="false" hidden="false"/>
    </xf>
    <xf numFmtId="175" fontId="32" fillId="4" borderId="1" xfId="50" applyFont="true" applyBorder="true" applyAlignment="true" applyProtection="false">
      <alignment horizontal="general" vertical="center" textRotation="0" wrapText="false" indent="0" shrinkToFit="false"/>
      <protection locked="true" hidden="false"/>
    </xf>
    <xf numFmtId="169" fontId="39" fillId="4" borderId="1" xfId="50" applyFont="true" applyBorder="true" applyAlignment="true" applyProtection="false">
      <alignment horizontal="general" vertical="center" textRotation="0" wrapText="false" indent="0" shrinkToFit="false"/>
      <protection locked="true" hidden="false"/>
    </xf>
    <xf numFmtId="169" fontId="31" fillId="2" borderId="8" xfId="50" applyFont="true" applyBorder="true" applyAlignment="true" applyProtection="false">
      <alignment horizontal="general" vertical="center" textRotation="0" wrapText="true" indent="0" shrinkToFit="false"/>
      <protection locked="true" hidden="false"/>
    </xf>
    <xf numFmtId="169" fontId="31" fillId="2" borderId="0" xfId="50" applyFont="true" applyBorder="false" applyAlignment="true" applyProtection="false">
      <alignment horizontal="left" vertical="center" textRotation="0" wrapText="true" indent="0" shrinkToFit="false"/>
      <protection locked="true" hidden="false"/>
    </xf>
    <xf numFmtId="169" fontId="61" fillId="2" borderId="0" xfId="50" applyFont="true" applyBorder="false" applyAlignment="true" applyProtection="false">
      <alignment horizontal="general" vertical="center" textRotation="0" wrapText="false" indent="0" shrinkToFit="false"/>
      <protection locked="true" hidden="false"/>
    </xf>
    <xf numFmtId="175" fontId="32" fillId="2" borderId="0" xfId="50" applyFont="true" applyBorder="false" applyAlignment="true" applyProtection="false">
      <alignment horizontal="general" vertical="center" textRotation="0" wrapText="false" indent="0" shrinkToFit="false"/>
      <protection locked="true" hidden="false"/>
    </xf>
    <xf numFmtId="169" fontId="39" fillId="2" borderId="0" xfId="50" applyFont="true" applyBorder="false" applyAlignment="true" applyProtection="false">
      <alignment horizontal="general" vertical="center" textRotation="0" wrapText="false" indent="0" shrinkToFit="false"/>
      <protection locked="true" hidden="false"/>
    </xf>
    <xf numFmtId="164" fontId="39" fillId="2" borderId="8" xfId="0" applyFont="true" applyBorder="true" applyAlignment="true" applyProtection="false">
      <alignment horizontal="left" vertical="center" textRotation="0" wrapText="false" indent="0" shrinkToFit="false"/>
      <protection locked="true" hidden="false"/>
    </xf>
    <xf numFmtId="169" fontId="6" fillId="2" borderId="0" xfId="50" applyFont="true" applyBorder="false" applyAlignment="true" applyProtection="false">
      <alignment horizontal="general" vertical="top" textRotation="0" wrapText="false" indent="0" shrinkToFit="false"/>
      <protection locked="true" hidden="false"/>
    </xf>
    <xf numFmtId="169" fontId="31" fillId="2" borderId="1" xfId="50" applyFont="true" applyBorder="true" applyAlignment="true" applyProtection="false">
      <alignment horizontal="center" vertical="center" textRotation="0" wrapText="false" indent="0" shrinkToFit="false"/>
      <protection locked="true" hidden="false"/>
    </xf>
    <xf numFmtId="169" fontId="62" fillId="2" borderId="8" xfId="50" applyFont="true" applyBorder="true" applyAlignment="true" applyProtection="false">
      <alignment horizontal="left" vertical="center" textRotation="0" wrapText="true" indent="0" shrinkToFit="false"/>
      <protection locked="true" hidden="false"/>
    </xf>
    <xf numFmtId="175" fontId="32" fillId="2" borderId="1" xfId="50" applyFont="true" applyBorder="true" applyAlignment="true" applyProtection="true">
      <alignment horizontal="general" vertical="center" textRotation="0" wrapText="false" indent="0" shrinkToFit="false"/>
      <protection locked="false" hidden="false"/>
    </xf>
    <xf numFmtId="169" fontId="63" fillId="2" borderId="0" xfId="50" applyFont="true" applyBorder="false" applyAlignment="true" applyProtection="false">
      <alignment horizontal="general" vertical="center" textRotation="0" wrapText="false" indent="0" shrinkToFit="false"/>
      <protection locked="true" hidden="false"/>
    </xf>
    <xf numFmtId="175" fontId="32" fillId="2" borderId="5" xfId="50" applyFont="true" applyBorder="true" applyAlignment="true" applyProtection="false">
      <alignment horizontal="general" vertical="center" textRotation="0" wrapText="false" indent="0" shrinkToFit="false"/>
      <protection locked="true" hidden="false"/>
    </xf>
    <xf numFmtId="169" fontId="57" fillId="2" borderId="11" xfId="50" applyFont="true" applyBorder="true" applyAlignment="true" applyProtection="false">
      <alignment horizontal="center" vertical="center" textRotation="0" wrapText="true" indent="0" shrinkToFit="false"/>
      <protection locked="true" hidden="false"/>
    </xf>
    <xf numFmtId="175" fontId="31" fillId="4" borderId="1" xfId="50" applyFont="true" applyBorder="true" applyAlignment="true" applyProtection="true">
      <alignment horizontal="center" vertical="center" textRotation="0" wrapText="false" indent="0" shrinkToFit="false"/>
      <protection locked="false" hidden="false"/>
    </xf>
    <xf numFmtId="174" fontId="39" fillId="2" borderId="8" xfId="0" applyFont="true" applyBorder="true" applyAlignment="true" applyProtection="false">
      <alignment horizontal="center" vertical="center" textRotation="0" wrapText="true" indent="0" shrinkToFit="false"/>
      <protection locked="true" hidden="false"/>
    </xf>
    <xf numFmtId="174" fontId="39" fillId="2" borderId="8" xfId="0" applyFont="true" applyBorder="true" applyAlignment="true" applyProtection="false">
      <alignment horizontal="center" vertical="center" textRotation="0" wrapText="false" indent="0" shrinkToFit="false"/>
      <protection locked="true" hidden="false"/>
    </xf>
    <xf numFmtId="169" fontId="39" fillId="2" borderId="8" xfId="50" applyFont="true" applyBorder="true" applyAlignment="true" applyProtection="false">
      <alignment horizontal="center" vertical="center" textRotation="0" wrapText="tru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9" fontId="61" fillId="2" borderId="0" xfId="50" applyFont="true" applyBorder="true" applyAlignment="true" applyProtection="false">
      <alignment horizontal="left" vertical="center" textRotation="0" wrapText="true" indent="0" shrinkToFit="false"/>
      <protection locked="true" hidden="false"/>
    </xf>
    <xf numFmtId="175" fontId="30" fillId="4" borderId="1" xfId="50" applyFont="true" applyBorder="true" applyAlignment="true" applyProtection="true">
      <alignment horizontal="center" vertical="center" textRotation="0" wrapText="false" indent="0" shrinkToFit="false"/>
      <protection locked="false" hidden="false"/>
    </xf>
    <xf numFmtId="169" fontId="20" fillId="2" borderId="0" xfId="50" applyFont="true" applyBorder="false" applyAlignment="true" applyProtection="false">
      <alignment horizontal="general" vertical="center" textRotation="0" wrapText="true" indent="0" shrinkToFit="false"/>
      <protection locked="true" hidden="false"/>
    </xf>
    <xf numFmtId="169" fontId="32" fillId="2" borderId="8" xfId="50" applyFont="true" applyBorder="true" applyAlignment="true" applyProtection="false">
      <alignment horizontal="left" vertical="center"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9" fontId="19" fillId="2" borderId="0" xfId="50" applyFont="true" applyBorder="false" applyAlignment="true" applyProtection="false">
      <alignment horizontal="left" vertical="top" textRotation="0" wrapText="false" indent="0" shrinkToFit="false"/>
      <protection locked="true" hidden="false"/>
    </xf>
    <xf numFmtId="177" fontId="12" fillId="2" borderId="0" xfId="50" applyFont="false" applyBorder="false" applyAlignment="true" applyProtection="true">
      <alignment horizontal="general" vertical="center" textRotation="0" wrapText="false" indent="0" shrinkToFit="false"/>
      <protection locked="false" hidden="false"/>
    </xf>
    <xf numFmtId="169" fontId="6" fillId="4" borderId="1" xfId="50" applyFont="true" applyBorder="true" applyAlignment="true" applyProtection="false">
      <alignment horizontal="general" vertical="center" textRotation="0" wrapText="false" indent="0" shrinkToFit="false"/>
      <protection locked="true" hidden="false"/>
    </xf>
    <xf numFmtId="169" fontId="61" fillId="2" borderId="0" xfId="50" applyFont="true" applyBorder="false" applyAlignment="true" applyProtection="false">
      <alignment horizontal="general" vertical="top" textRotation="0" wrapText="false" indent="0" shrinkToFit="false"/>
      <protection locked="true" hidden="false"/>
    </xf>
    <xf numFmtId="169" fontId="31" fillId="2" borderId="0" xfId="50" applyFont="true" applyBorder="false" applyAlignment="true" applyProtection="false">
      <alignment horizontal="general" vertical="top" textRotation="0" wrapText="true" indent="0" shrinkToFit="false"/>
      <protection locked="true" hidden="false"/>
    </xf>
    <xf numFmtId="175" fontId="32" fillId="2" borderId="1" xfId="50" applyFont="true" applyBorder="true" applyAlignment="true" applyProtection="true">
      <alignment horizontal="center" vertical="center" textRotation="0" wrapText="false" indent="0" shrinkToFit="false"/>
      <protection locked="false" hidden="false"/>
    </xf>
    <xf numFmtId="164" fontId="31" fillId="2" borderId="8" xfId="0" applyFont="true" applyBorder="true" applyAlignment="true" applyProtection="false">
      <alignment horizontal="left" vertical="top" textRotation="0" wrapText="true" indent="0" shrinkToFit="false"/>
      <protection locked="true" hidden="false"/>
    </xf>
    <xf numFmtId="164" fontId="0" fillId="2" borderId="0" xfId="0" applyFont="true" applyBorder="false" applyAlignment="false" applyProtection="false">
      <alignment horizontal="general" vertical="bottom" textRotation="0" wrapText="false" indent="0" shrinkToFit="false"/>
      <protection locked="true" hidden="false"/>
    </xf>
    <xf numFmtId="169" fontId="31" fillId="2" borderId="0" xfId="50" applyFont="true" applyBorder="true" applyAlignment="true" applyProtection="false">
      <alignment horizontal="left" vertical="top" textRotation="0" wrapText="true" indent="0" shrinkToFit="false"/>
      <protection locked="true" hidden="false"/>
    </xf>
    <xf numFmtId="169" fontId="66" fillId="2" borderId="0" xfId="50" applyFont="true" applyBorder="false" applyAlignment="true" applyProtection="false">
      <alignment horizontal="left" vertical="center" textRotation="0" wrapText="false" indent="0" shrinkToFit="false"/>
      <protection locked="true" hidden="false"/>
    </xf>
    <xf numFmtId="164" fontId="67" fillId="0" borderId="1" xfId="0" applyFont="true" applyBorder="true" applyAlignment="true" applyProtection="false">
      <alignment horizontal="center" vertical="center" textRotation="0" wrapText="true" indent="0" shrinkToFit="false"/>
      <protection locked="true" hidden="false"/>
    </xf>
    <xf numFmtId="169" fontId="32" fillId="2" borderId="8" xfId="50" applyFont="true" applyBorder="true" applyAlignment="true" applyProtection="false">
      <alignment horizontal="general" vertical="center" textRotation="0" wrapText="false" indent="0" shrinkToFit="false"/>
      <protection locked="true" hidden="false"/>
    </xf>
    <xf numFmtId="164" fontId="68" fillId="0" borderId="2" xfId="0" applyFont="true" applyBorder="true" applyAlignment="true" applyProtection="false">
      <alignment horizontal="general" vertical="center" textRotation="0" wrapText="false" indent="0" shrinkToFit="false"/>
      <protection locked="true" hidden="false"/>
    </xf>
    <xf numFmtId="164" fontId="68" fillId="2" borderId="2" xfId="0" applyFont="true" applyBorder="true" applyAlignment="true" applyProtection="false">
      <alignment horizontal="general" vertical="center" textRotation="0" wrapText="false" indent="0" shrinkToFit="false"/>
      <protection locked="true" hidden="false"/>
    </xf>
    <xf numFmtId="164" fontId="68" fillId="2" borderId="7" xfId="0" applyFont="true" applyBorder="true" applyAlignment="true" applyProtection="false">
      <alignment horizontal="general" vertical="center" textRotation="0" wrapText="false" indent="0" shrinkToFit="false"/>
      <protection locked="true" hidden="false"/>
    </xf>
    <xf numFmtId="169" fontId="39" fillId="2" borderId="4" xfId="50" applyFont="true" applyBorder="true" applyAlignment="true" applyProtection="false">
      <alignment horizontal="general" vertical="center" textRotation="0" wrapText="false" indent="0" shrinkToFit="false"/>
      <protection locked="true" hidden="false"/>
    </xf>
    <xf numFmtId="164" fontId="39" fillId="2" borderId="8" xfId="0" applyFont="true" applyBorder="true" applyAlignment="true" applyProtection="false">
      <alignment horizontal="general" vertical="center" textRotation="0" wrapText="false" indent="0" shrinkToFit="false"/>
      <protection locked="true" hidden="false"/>
    </xf>
    <xf numFmtId="175" fontId="12" fillId="0" borderId="0" xfId="50" applyFont="false" applyBorder="false" applyAlignment="true" applyProtection="false">
      <alignment horizontal="general" vertical="center" textRotation="0" wrapText="false" indent="0" shrinkToFit="false"/>
      <protection locked="true" hidden="false"/>
    </xf>
    <xf numFmtId="164" fontId="68" fillId="2" borderId="2" xfId="0" applyFont="true" applyBorder="true" applyAlignment="true" applyProtection="false">
      <alignment horizontal="general" vertical="center" textRotation="0" wrapText="true" indent="0" shrinkToFit="false"/>
      <protection locked="true" hidden="false"/>
    </xf>
    <xf numFmtId="164" fontId="68" fillId="2" borderId="7" xfId="0" applyFont="true" applyBorder="true" applyAlignment="true" applyProtection="false">
      <alignment horizontal="general" vertical="center" textRotation="0" wrapText="true" indent="0" shrinkToFit="false"/>
      <protection locked="true" hidden="false"/>
    </xf>
    <xf numFmtId="164" fontId="68" fillId="0" borderId="2" xfId="0" applyFont="true" applyBorder="true" applyAlignment="true" applyProtection="false">
      <alignment horizontal="left" vertical="center" textRotation="0" wrapText="false" indent="0" shrinkToFit="false"/>
      <protection locked="true" hidden="false"/>
    </xf>
    <xf numFmtId="164" fontId="68" fillId="0" borderId="2" xfId="0" applyFont="true" applyBorder="true" applyAlignment="true" applyProtection="false">
      <alignment horizontal="general" vertical="center" textRotation="0" wrapText="true" indent="0" shrinkToFit="false"/>
      <protection locked="true" hidden="false"/>
    </xf>
    <xf numFmtId="169" fontId="69" fillId="2" borderId="0" xfId="50" applyFont="true" applyBorder="false" applyAlignment="true" applyProtection="false">
      <alignment horizontal="general" vertical="center" textRotation="0" wrapText="false" indent="0" shrinkToFit="false"/>
      <protection locked="true" hidden="false"/>
    </xf>
    <xf numFmtId="164" fontId="68" fillId="0" borderId="1" xfId="0" applyFont="true" applyBorder="true" applyAlignment="true" applyProtection="false">
      <alignment horizontal="left" vertical="center" textRotation="0" wrapText="false" indent="0" shrinkToFit="false"/>
      <protection locked="true" hidden="false"/>
    </xf>
    <xf numFmtId="169" fontId="66" fillId="2" borderId="8" xfId="50" applyFont="true" applyBorder="true" applyAlignment="true" applyProtection="false">
      <alignment horizontal="left" vertical="center" textRotation="0" wrapText="false" indent="0" shrinkToFit="false"/>
      <protection locked="true" hidden="false"/>
    </xf>
    <xf numFmtId="169" fontId="31" fillId="2" borderId="0" xfId="50" applyFont="true" applyBorder="false" applyAlignment="true" applyProtection="false">
      <alignment horizontal="left" vertical="top" textRotation="0" wrapText="true" indent="0" shrinkToFit="false"/>
      <protection locked="true" hidden="false"/>
    </xf>
    <xf numFmtId="164" fontId="68" fillId="0" borderId="0" xfId="0" applyFont="true" applyBorder="true" applyAlignment="true" applyProtection="false">
      <alignment horizontal="left" vertical="center" textRotation="0" wrapText="false" indent="0" shrinkToFit="false"/>
      <protection locked="true" hidden="false"/>
    </xf>
    <xf numFmtId="169" fontId="36" fillId="2" borderId="8" xfId="50" applyFont="true" applyBorder="true" applyAlignment="true" applyProtection="false">
      <alignment horizontal="center" vertical="center" textRotation="0" wrapText="true" indent="0" shrinkToFit="false"/>
      <protection locked="true" hidden="false"/>
    </xf>
    <xf numFmtId="169" fontId="31" fillId="2" borderId="8" xfId="50" applyFont="true" applyBorder="true" applyAlignment="true" applyProtection="false">
      <alignment horizontal="general" vertical="top" textRotation="0" wrapText="true" indent="0" shrinkToFit="false"/>
      <protection locked="true" hidden="false"/>
    </xf>
    <xf numFmtId="169" fontId="39" fillId="2" borderId="11" xfId="20" applyFont="true" applyBorder="true" applyAlignment="true" applyProtection="true">
      <alignment horizontal="left" vertical="top" textRotation="0" wrapText="true" indent="0" shrinkToFit="false"/>
      <protection locked="true" hidden="false"/>
    </xf>
    <xf numFmtId="175" fontId="32" fillId="2" borderId="1" xfId="0" applyFont="true" applyBorder="true" applyAlignment="true" applyProtection="true">
      <alignment horizontal="general" vertical="center" textRotation="0" wrapText="false" indent="0" shrinkToFit="false"/>
      <protection locked="false" hidden="false"/>
    </xf>
    <xf numFmtId="164" fontId="12" fillId="2" borderId="0" xfId="50" applyFont="false" applyBorder="false" applyAlignment="true" applyProtection="true">
      <alignment horizontal="general" vertical="center" textRotation="0" wrapText="false" indent="0" shrinkToFit="false"/>
      <protection locked="false" hidden="false"/>
    </xf>
    <xf numFmtId="164" fontId="6" fillId="2" borderId="0" xfId="52" applyFont="false" applyBorder="false" applyAlignment="true" applyProtection="true">
      <alignment horizontal="general" vertical="center" textRotation="0" wrapText="false" indent="0" shrinkToFit="false"/>
      <protection locked="false" hidden="false"/>
    </xf>
    <xf numFmtId="164" fontId="6" fillId="2" borderId="0" xfId="52" applyFont="false" applyBorder="false" applyAlignment="true" applyProtection="false">
      <alignment horizontal="general" vertical="center" textRotation="0" wrapText="false" indent="0" shrinkToFit="false"/>
      <protection locked="true" hidden="false"/>
    </xf>
    <xf numFmtId="169" fontId="19" fillId="2" borderId="6" xfId="50" applyFont="true" applyBorder="true" applyAlignment="true" applyProtection="false">
      <alignment horizontal="general" vertical="center" textRotation="0" wrapText="false" indent="0" shrinkToFit="false"/>
      <protection locked="true" hidden="false"/>
    </xf>
    <xf numFmtId="169" fontId="6" fillId="2" borderId="6" xfId="50" applyFont="true" applyBorder="true" applyAlignment="true" applyProtection="false">
      <alignment horizontal="general" vertical="center" textRotation="0" wrapText="false" indent="0" shrinkToFit="false"/>
      <protection locked="true" hidden="false"/>
    </xf>
    <xf numFmtId="169" fontId="12" fillId="2" borderId="12" xfId="50" applyFont="false" applyBorder="true" applyAlignment="true" applyProtection="false">
      <alignment horizontal="left" vertical="center" textRotation="0" wrapText="false" indent="0" shrinkToFit="false"/>
      <protection locked="true" hidden="false"/>
    </xf>
    <xf numFmtId="169" fontId="71" fillId="2" borderId="0" xfId="50" applyFont="true" applyBorder="false" applyAlignment="true" applyProtection="false">
      <alignment horizontal="general" vertical="center" textRotation="0" wrapText="false" indent="0" shrinkToFit="false"/>
      <protection locked="true" hidden="false"/>
    </xf>
    <xf numFmtId="169" fontId="72" fillId="2" borderId="0" xfId="50" applyFont="true" applyBorder="false" applyAlignment="true" applyProtection="false">
      <alignment horizontal="general" vertical="center" textRotation="0" wrapText="false" indent="0" shrinkToFit="false"/>
      <protection locked="true" hidden="false"/>
    </xf>
    <xf numFmtId="164" fontId="31" fillId="0" borderId="8" xfId="0" applyFont="true" applyBorder="true" applyAlignment="true" applyProtection="false">
      <alignment horizontal="left" vertical="bottom" textRotation="0" wrapText="true" indent="0" shrinkToFit="false"/>
      <protection locked="true" hidden="false"/>
    </xf>
    <xf numFmtId="178" fontId="32" fillId="2" borderId="1" xfId="50" applyFont="true" applyBorder="true" applyAlignment="true" applyProtection="true">
      <alignment horizontal="general" vertical="center" textRotation="0" wrapText="false" indent="0" shrinkToFit="false"/>
      <protection locked="false" hidden="false"/>
    </xf>
    <xf numFmtId="169" fontId="31" fillId="2" borderId="0" xfId="50" applyFont="true" applyBorder="true" applyAlignment="true" applyProtection="false">
      <alignment horizontal="left" vertical="center" textRotation="0" wrapText="true" indent="0" shrinkToFit="false"/>
      <protection locked="true" hidden="false"/>
    </xf>
    <xf numFmtId="169" fontId="6" fillId="2" borderId="0" xfId="50" applyFont="true" applyBorder="false" applyAlignment="true" applyProtection="false">
      <alignment horizontal="general" vertical="center" textRotation="0" wrapText="true" indent="0" shrinkToFit="false"/>
      <protection locked="true" hidden="false"/>
    </xf>
    <xf numFmtId="169" fontId="57" fillId="2" borderId="8" xfId="50"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75" fontId="32" fillId="2" borderId="0" xfId="0" applyFont="true" applyBorder="false" applyAlignment="true" applyProtection="false">
      <alignment horizontal="general" vertical="center" textRotation="0" wrapText="false" indent="0" shrinkToFit="false"/>
      <protection locked="true" hidden="false"/>
    </xf>
    <xf numFmtId="164" fontId="0" fillId="2" borderId="8" xfId="0" applyFont="false" applyBorder="true" applyAlignment="true" applyProtection="false">
      <alignment horizontal="general" vertical="bottom" textRotation="0" wrapText="true" indent="0" shrinkToFit="false"/>
      <protection locked="true" hidden="false"/>
    </xf>
    <xf numFmtId="164" fontId="39" fillId="0" borderId="8" xfId="0" applyFont="true" applyBorder="true" applyAlignment="true" applyProtection="false">
      <alignment horizontal="general" vertical="center" textRotation="0" wrapText="false" indent="0" shrinkToFit="false"/>
      <protection locked="true" hidden="false"/>
    </xf>
    <xf numFmtId="175" fontId="32" fillId="4" borderId="1" xfId="50" applyFont="true" applyBorder="true" applyAlignment="true" applyProtection="true">
      <alignment horizontal="center" vertical="center" textRotation="0" wrapText="false" indent="0" shrinkToFit="false"/>
      <protection locked="false" hidden="false"/>
    </xf>
    <xf numFmtId="175" fontId="32" fillId="4" borderId="1" xfId="0" applyFont="true" applyBorder="true" applyAlignment="true" applyProtection="true">
      <alignment horizontal="general" vertical="center" textRotation="0" wrapText="false" indent="0" shrinkToFit="false"/>
      <protection locked="false" hidden="false"/>
    </xf>
    <xf numFmtId="164" fontId="6" fillId="0" borderId="0" xfId="52" applyFont="false" applyBorder="false" applyAlignment="true" applyProtection="true">
      <alignment horizontal="general" vertical="center" textRotation="0" wrapText="false" indent="0" shrinkToFit="false"/>
      <protection locked="false" hidden="false"/>
    </xf>
    <xf numFmtId="178" fontId="32" fillId="4" borderId="1" xfId="50" applyFont="true" applyBorder="true" applyAlignment="true" applyProtection="true">
      <alignment horizontal="general" vertical="center" textRotation="0" wrapText="false" indent="0" shrinkToFit="false"/>
      <protection locked="false" hidden="false"/>
    </xf>
    <xf numFmtId="169" fontId="39" fillId="2" borderId="4" xfId="50" applyFont="true" applyBorder="true" applyAlignment="true" applyProtection="false">
      <alignment horizontal="left" vertical="center" textRotation="0" wrapText="false" indent="0" shrinkToFit="false"/>
      <protection locked="true" hidden="false"/>
    </xf>
    <xf numFmtId="164" fontId="74" fillId="0" borderId="11" xfId="0" applyFont="true" applyBorder="true" applyAlignment="true" applyProtection="false">
      <alignment horizontal="center" vertical="center" textRotation="0" wrapText="true" indent="0" shrinkToFit="false"/>
      <protection locked="true" hidden="false"/>
    </xf>
    <xf numFmtId="169" fontId="75" fillId="2" borderId="0" xfId="50" applyFont="true" applyBorder="false" applyAlignment="true" applyProtection="false">
      <alignment horizontal="general" vertical="center" textRotation="0" wrapText="false" indent="0" shrinkToFit="false"/>
      <protection locked="true" hidden="false"/>
    </xf>
    <xf numFmtId="169" fontId="60" fillId="2" borderId="0" xfId="50" applyFont="true" applyBorder="fals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4" fontId="0" fillId="2" borderId="0" xfId="0" applyFont="false" applyBorder="false" applyAlignment="true" applyProtection="false">
      <alignment horizontal="general" vertical="top" textRotation="0" wrapText="true" indent="0" shrinkToFit="false"/>
      <protection locked="true" hidden="false"/>
    </xf>
    <xf numFmtId="164" fontId="0" fillId="2" borderId="0" xfId="0" applyFont="false" applyBorder="false" applyAlignment="true" applyProtection="false">
      <alignment horizontal="left" vertical="top" textRotation="0" wrapText="true" indent="0" shrinkToFit="false"/>
      <protection locked="true" hidden="false"/>
    </xf>
    <xf numFmtId="164" fontId="0" fillId="0" borderId="8" xfId="0" applyFont="false" applyBorder="true" applyAlignment="true" applyProtection="false">
      <alignment horizontal="left" vertical="top" textRotation="0" wrapText="true" indent="0" shrinkToFit="false"/>
      <protection locked="true" hidden="false"/>
    </xf>
    <xf numFmtId="169" fontId="6" fillId="2" borderId="0" xfId="50" applyFont="true" applyBorder="false" applyAlignment="true" applyProtection="false">
      <alignment horizontal="center" vertical="center" textRotation="0" wrapText="false" indent="0" shrinkToFit="false"/>
      <protection locked="true" hidden="false"/>
    </xf>
    <xf numFmtId="169" fontId="6" fillId="2" borderId="8" xfId="50" applyFont="true" applyBorder="true" applyAlignment="true" applyProtection="false">
      <alignment horizontal="center" vertical="center" textRotation="0" wrapText="false" indent="0" shrinkToFit="false"/>
      <protection locked="true" hidden="false"/>
    </xf>
    <xf numFmtId="169" fontId="12" fillId="2" borderId="0" xfId="50" applyFont="false" applyBorder="false" applyAlignment="true" applyProtection="true">
      <alignment horizontal="right" vertical="center" textRotation="0" wrapText="false" indent="0" shrinkToFit="false"/>
      <protection locked="false" hidden="false"/>
    </xf>
    <xf numFmtId="169" fontId="56" fillId="2" borderId="0" xfId="50" applyFont="true" applyBorder="true" applyAlignment="true" applyProtection="false">
      <alignment horizontal="center" vertical="center" textRotation="0" wrapText="false" indent="0" shrinkToFit="false"/>
      <protection locked="true" hidden="false"/>
    </xf>
    <xf numFmtId="169" fontId="61" fillId="2" borderId="8" xfId="50" applyFont="true" applyBorder="true" applyAlignment="true" applyProtection="false">
      <alignment horizontal="left" vertical="center" textRotation="0" wrapText="true" indent="0" shrinkToFit="false"/>
      <protection locked="true" hidden="false"/>
    </xf>
    <xf numFmtId="169" fontId="6" fillId="2" borderId="0" xfId="50" applyFont="true" applyBorder="true" applyAlignment="true" applyProtection="false">
      <alignment horizontal="general" vertical="center" textRotation="0" wrapText="true" indent="0" shrinkToFit="false"/>
      <protection locked="true" hidden="false"/>
    </xf>
    <xf numFmtId="169" fontId="57" fillId="2" borderId="8" xfId="50" applyFont="true" applyBorder="true" applyAlignment="true" applyProtection="false">
      <alignment horizontal="left" vertical="center" textRotation="0" wrapText="false" indent="0" shrinkToFit="false"/>
      <protection locked="true" hidden="false"/>
    </xf>
    <xf numFmtId="164" fontId="39" fillId="2" borderId="8" xfId="27" applyFont="true" applyBorder="true" applyAlignment="true" applyProtection="false">
      <alignment horizontal="left" vertical="center" textRotation="0" wrapText="false" indent="0" shrinkToFit="false"/>
      <protection locked="true" hidden="false"/>
    </xf>
    <xf numFmtId="169" fontId="6" fillId="4" borderId="13" xfId="50" applyFont="true" applyBorder="true" applyAlignment="true" applyProtection="false">
      <alignment horizontal="general" vertical="center" textRotation="0" wrapText="false" indent="0" shrinkToFit="false"/>
      <protection locked="true" hidden="false"/>
    </xf>
    <xf numFmtId="169" fontId="6" fillId="2" borderId="9" xfId="50" applyFont="true" applyBorder="true" applyAlignment="true" applyProtection="false">
      <alignment horizontal="general" vertical="center" textRotation="0" wrapText="true" indent="0" shrinkToFit="false"/>
      <protection locked="true" hidden="false"/>
    </xf>
    <xf numFmtId="169" fontId="57" fillId="2" borderId="10" xfId="50" applyFont="true" applyBorder="true" applyAlignment="true" applyProtection="false">
      <alignment horizontal="left" vertical="center" textRotation="0" wrapText="false" indent="0" shrinkToFit="false"/>
      <protection locked="true" hidden="false"/>
    </xf>
    <xf numFmtId="169" fontId="76" fillId="2" borderId="0" xfId="50" applyFont="true" applyBorder="true" applyAlignment="true" applyProtection="false">
      <alignment horizontal="center" vertical="center"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74" fontId="77" fillId="0" borderId="0" xfId="0" applyFont="true" applyBorder="false" applyAlignment="true" applyProtection="false">
      <alignment horizontal="general" vertical="top" textRotation="0" wrapText="false" indent="0" shrinkToFit="false"/>
      <protection locked="true" hidden="false"/>
    </xf>
    <xf numFmtId="164" fontId="34" fillId="0" borderId="0" xfId="0" applyFont="true" applyBorder="false" applyAlignment="true" applyProtection="false">
      <alignment horizontal="right" vertical="top" textRotation="0" wrapText="false" indent="0" shrinkToFit="false"/>
      <protection locked="true" hidden="false"/>
    </xf>
    <xf numFmtId="164" fontId="78" fillId="0" borderId="0" xfId="0" applyFont="true" applyBorder="false" applyAlignment="true" applyProtection="false">
      <alignment horizontal="left" vertical="top"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74" fontId="59" fillId="0" borderId="14" xfId="0" applyFont="true" applyBorder="true" applyAlignment="true" applyProtection="false">
      <alignment horizontal="center" vertical="center" textRotation="0" wrapText="true" indent="0" shrinkToFit="false"/>
      <protection locked="true" hidden="false"/>
    </xf>
    <xf numFmtId="164" fontId="59" fillId="0" borderId="9" xfId="0" applyFont="true" applyBorder="true" applyAlignment="true" applyProtection="false">
      <alignment horizontal="general" vertical="center" textRotation="0" wrapText="true" indent="0" shrinkToFit="false"/>
      <protection locked="true" hidden="false"/>
    </xf>
    <xf numFmtId="164" fontId="20" fillId="0" borderId="15" xfId="0" applyFont="true" applyBorder="true" applyAlignment="true" applyProtection="false">
      <alignment horizontal="center" vertical="bottom" textRotation="0" wrapText="false" indent="0" shrinkToFit="false"/>
      <protection locked="true" hidden="false"/>
    </xf>
    <xf numFmtId="164" fontId="20" fillId="0" borderId="16" xfId="0" applyFont="true" applyBorder="true" applyAlignment="true" applyProtection="false">
      <alignment horizontal="center" vertical="bottom" textRotation="0" wrapText="false" indent="0" shrinkToFit="false"/>
      <protection locked="true" hidden="false"/>
    </xf>
    <xf numFmtId="164" fontId="33" fillId="0" borderId="17" xfId="0" applyFont="true" applyBorder="true" applyAlignment="true" applyProtection="false">
      <alignment horizontal="center" vertical="center" textRotation="0" wrapText="false" indent="0" shrinkToFit="false"/>
      <protection locked="true" hidden="false"/>
    </xf>
    <xf numFmtId="164" fontId="33" fillId="0" borderId="14" xfId="0" applyFont="true" applyBorder="true" applyAlignment="true" applyProtection="false">
      <alignment horizontal="center" vertical="center" textRotation="0" wrapText="false" indent="0" shrinkToFit="false"/>
      <protection locked="true" hidden="false"/>
    </xf>
    <xf numFmtId="164" fontId="79" fillId="0" borderId="18" xfId="0" applyFont="true" applyBorder="true" applyAlignment="true" applyProtection="false">
      <alignment horizontal="center" vertical="center" textRotation="0" wrapText="false" indent="0" shrinkToFit="false"/>
      <protection locked="true" hidden="false"/>
    </xf>
    <xf numFmtId="164" fontId="79" fillId="0" borderId="19" xfId="0" applyFont="true" applyBorder="true" applyAlignment="true" applyProtection="false">
      <alignment horizontal="center" vertical="center" textRotation="0" wrapText="false" indent="0" shrinkToFit="false"/>
      <protection locked="true" hidden="false"/>
    </xf>
    <xf numFmtId="174" fontId="25" fillId="0" borderId="20" xfId="0" applyFont="true" applyBorder="true" applyAlignment="true" applyProtection="false">
      <alignment horizontal="center" vertical="center" textRotation="0" wrapText="true" indent="0" shrinkToFit="false"/>
      <protection locked="true" hidden="false"/>
    </xf>
    <xf numFmtId="164" fontId="25" fillId="0" borderId="20" xfId="0" applyFont="true" applyBorder="true" applyAlignment="true" applyProtection="false">
      <alignment horizontal="center" vertical="center" textRotation="0" wrapText="false" indent="0" shrinkToFit="false"/>
      <protection locked="true" hidden="false"/>
    </xf>
    <xf numFmtId="174" fontId="25" fillId="0" borderId="21" xfId="0" applyFont="true" applyBorder="true" applyAlignment="true" applyProtection="false">
      <alignment horizontal="center" vertical="center" textRotation="0" wrapText="true" indent="0" shrinkToFit="false"/>
      <protection locked="true" hidden="false"/>
    </xf>
    <xf numFmtId="174" fontId="25" fillId="0" borderId="22" xfId="0" applyFont="true" applyBorder="true" applyAlignment="true" applyProtection="false">
      <alignment horizontal="center" vertical="center" textRotation="0" wrapText="true" indent="0" shrinkToFit="false"/>
      <protection locked="true" hidden="false"/>
    </xf>
    <xf numFmtId="164" fontId="25" fillId="0" borderId="22" xfId="0" applyFont="true" applyBorder="true" applyAlignment="true" applyProtection="false">
      <alignment horizontal="center" vertical="center" textRotation="0" wrapText="false" indent="0" shrinkToFit="false"/>
      <protection locked="true" hidden="false"/>
    </xf>
    <xf numFmtId="174" fontId="25" fillId="0" borderId="23" xfId="0" applyFont="true" applyBorder="true" applyAlignment="true" applyProtection="false">
      <alignment horizontal="center" vertical="center" textRotation="0" wrapText="true" indent="0" shrinkToFit="false"/>
      <protection locked="true" hidden="false"/>
    </xf>
    <xf numFmtId="164" fontId="80" fillId="0" borderId="24" xfId="0" applyFont="true" applyBorder="true" applyAlignment="true" applyProtection="false">
      <alignment horizontal="center" vertical="bottom" textRotation="0" wrapText="false" indent="0" shrinkToFit="false"/>
      <protection locked="true" hidden="false"/>
    </xf>
    <xf numFmtId="164" fontId="80" fillId="0" borderId="25" xfId="0" applyFont="true" applyBorder="true" applyAlignment="true" applyProtection="false">
      <alignment horizontal="center" vertical="bottom" textRotation="0" wrapText="false" indent="0" shrinkToFit="false"/>
      <protection locked="true" hidden="false"/>
    </xf>
    <xf numFmtId="164" fontId="80" fillId="0" borderId="26" xfId="0" applyFont="true" applyBorder="true" applyAlignment="true" applyProtection="false">
      <alignment horizontal="center" vertical="bottom" textRotation="0" wrapText="false" indent="0" shrinkToFit="false"/>
      <protection locked="true" hidden="false"/>
    </xf>
    <xf numFmtId="164" fontId="20" fillId="0" borderId="27" xfId="0" applyFont="true" applyBorder="true" applyAlignment="true" applyProtection="false">
      <alignment horizontal="left" vertical="bottom" textRotation="0" wrapText="false" indent="0" shrinkToFit="false"/>
      <protection locked="true" hidden="false"/>
    </xf>
    <xf numFmtId="164" fontId="81" fillId="0" borderId="28" xfId="0" applyFont="true" applyBorder="true" applyAlignment="true" applyProtection="false">
      <alignment horizontal="center" vertical="bottom" textRotation="0" wrapText="false" indent="0" shrinkToFit="false"/>
      <protection locked="true" hidden="false"/>
    </xf>
    <xf numFmtId="179" fontId="20" fillId="2" borderId="29" xfId="0" applyFont="true" applyBorder="true" applyAlignment="false" applyProtection="true">
      <alignment horizontal="general" vertical="bottom" textRotation="0" wrapText="false" indent="0" shrinkToFit="false"/>
      <protection locked="false" hidden="false"/>
    </xf>
    <xf numFmtId="179" fontId="20" fillId="2" borderId="28" xfId="0" applyFont="true" applyBorder="true" applyAlignment="false" applyProtection="true">
      <alignment horizontal="general" vertical="bottom" textRotation="0" wrapText="false" indent="0" shrinkToFit="false"/>
      <protection locked="false" hidden="false"/>
    </xf>
    <xf numFmtId="179" fontId="20" fillId="0" borderId="29" xfId="0" applyFont="true" applyBorder="true" applyAlignment="false" applyProtection="true">
      <alignment horizontal="general" vertical="bottom" textRotation="0" wrapText="false" indent="0" shrinkToFit="false"/>
      <protection locked="false" hidden="false"/>
    </xf>
    <xf numFmtId="179" fontId="20" fillId="0" borderId="28" xfId="0" applyFont="true" applyBorder="true" applyAlignment="false" applyProtection="true">
      <alignment horizontal="general" vertical="bottom" textRotation="0" wrapText="false" indent="0" shrinkToFit="false"/>
      <protection locked="false" hidden="false"/>
    </xf>
    <xf numFmtId="179" fontId="20" fillId="2" borderId="29" xfId="0" applyFont="true" applyBorder="true" applyAlignment="false" applyProtection="false">
      <alignment horizontal="general" vertical="bottom" textRotation="0" wrapText="false" indent="0" shrinkToFit="false"/>
      <protection locked="true" hidden="false"/>
    </xf>
    <xf numFmtId="179" fontId="20" fillId="2" borderId="30" xfId="0" applyFont="true" applyBorder="true" applyAlignment="false" applyProtection="false">
      <alignment horizontal="general" vertical="bottom" textRotation="0" wrapText="false" indent="0" shrinkToFit="false"/>
      <protection locked="true" hidden="false"/>
    </xf>
    <xf numFmtId="174" fontId="52" fillId="0" borderId="0" xfId="0" applyFont="true" applyBorder="false" applyAlignment="false" applyProtection="false">
      <alignment horizontal="general" vertical="bottom" textRotation="0" wrapText="false" indent="0" shrinkToFit="false"/>
      <protection locked="true" hidden="false"/>
    </xf>
    <xf numFmtId="180" fontId="20" fillId="2" borderId="29" xfId="0" applyFont="true" applyBorder="true" applyAlignment="false" applyProtection="true">
      <alignment horizontal="general" vertical="bottom" textRotation="0" wrapText="false" indent="0" shrinkToFit="false"/>
      <protection locked="false" hidden="false"/>
    </xf>
    <xf numFmtId="180" fontId="20" fillId="2" borderId="28" xfId="0" applyFont="true" applyBorder="true" applyAlignment="false" applyProtection="true">
      <alignment horizontal="general" vertical="bottom" textRotation="0" wrapText="false" indent="0" shrinkToFit="false"/>
      <protection locked="false" hidden="false"/>
    </xf>
    <xf numFmtId="180" fontId="20" fillId="0" borderId="29" xfId="0" applyFont="true" applyBorder="true" applyAlignment="false" applyProtection="true">
      <alignment horizontal="general" vertical="bottom" textRotation="0" wrapText="false" indent="0" shrinkToFit="false"/>
      <protection locked="false" hidden="false"/>
    </xf>
    <xf numFmtId="180" fontId="20" fillId="0" borderId="28" xfId="0" applyFont="true" applyBorder="true" applyAlignment="false" applyProtection="true">
      <alignment horizontal="general" vertical="bottom" textRotation="0" wrapText="false" indent="0" shrinkToFit="false"/>
      <protection locked="false" hidden="false"/>
    </xf>
    <xf numFmtId="164" fontId="25" fillId="0" borderId="31" xfId="0" applyFont="true" applyBorder="true" applyAlignment="true" applyProtection="false">
      <alignment horizontal="right" vertical="center" textRotation="0" wrapText="false" indent="0" shrinkToFit="false"/>
      <protection locked="true" hidden="false"/>
    </xf>
    <xf numFmtId="164" fontId="20" fillId="0" borderId="32" xfId="0" applyFont="true" applyBorder="true" applyAlignment="true" applyProtection="false">
      <alignment horizontal="center" vertical="bottom" textRotation="0" wrapText="false" indent="0" shrinkToFit="false"/>
      <protection locked="true" hidden="false"/>
    </xf>
    <xf numFmtId="179" fontId="20" fillId="0" borderId="33" xfId="0" applyFont="true" applyBorder="true" applyAlignment="false" applyProtection="false">
      <alignment horizontal="general" vertical="bottom" textRotation="0" wrapText="false" indent="0" shrinkToFit="false"/>
      <protection locked="true" hidden="false"/>
    </xf>
    <xf numFmtId="179" fontId="20" fillId="0" borderId="34" xfId="0" applyFont="true" applyBorder="true" applyAlignment="false" applyProtection="false">
      <alignment horizontal="general" vertical="bottom" textRotation="0" wrapText="false" indent="0" shrinkToFit="false"/>
      <protection locked="true" hidden="false"/>
    </xf>
    <xf numFmtId="179" fontId="20" fillId="0" borderId="35" xfId="0" applyFont="true" applyBorder="true" applyAlignment="false" applyProtection="false">
      <alignment horizontal="general" vertical="bottom" textRotation="0" wrapText="false" indent="0" shrinkToFit="false"/>
      <protection locked="true" hidden="false"/>
    </xf>
    <xf numFmtId="174" fontId="25" fillId="0" borderId="0" xfId="0" applyFont="true" applyBorder="fals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64" fontId="6" fillId="0" borderId="0" xfId="53" applyFont="false" applyBorder="false" applyAlignment="false" applyProtection="false">
      <alignment horizontal="general" vertical="bottom" textRotation="0" wrapText="false" indent="0" shrinkToFit="false"/>
      <protection locked="true" hidden="false"/>
    </xf>
    <xf numFmtId="164" fontId="34" fillId="2" borderId="0" xfId="45" applyFont="true" applyBorder="false" applyAlignment="false" applyProtection="false">
      <alignment horizontal="general" vertical="bottom" textRotation="0" wrapText="false" indent="0" shrinkToFit="false"/>
      <protection locked="true" hidden="false"/>
    </xf>
    <xf numFmtId="164" fontId="77" fillId="0" borderId="0" xfId="0" applyFont="true" applyBorder="false" applyAlignment="true" applyProtection="false">
      <alignment horizontal="left" vertical="top" textRotation="0" wrapText="false" indent="0" shrinkToFit="false"/>
      <protection locked="true" hidden="false"/>
    </xf>
    <xf numFmtId="164" fontId="85" fillId="0" borderId="0" xfId="0" applyFont="true" applyBorder="false" applyAlignment="true" applyProtection="false">
      <alignment horizontal="general" vertical="center" textRotation="0" wrapText="true" indent="0" shrinkToFit="false"/>
      <protection locked="true" hidden="false"/>
    </xf>
    <xf numFmtId="164" fontId="9" fillId="2" borderId="0" xfId="45" applyFont="false" applyBorder="false" applyAlignment="false" applyProtection="false">
      <alignment horizontal="general" vertical="bottom" textRotation="0" wrapText="false" indent="0" shrinkToFit="false"/>
      <protection locked="true" hidden="false"/>
    </xf>
    <xf numFmtId="164" fontId="79" fillId="0" borderId="36" xfId="47" applyFont="true" applyBorder="true" applyAlignment="true" applyProtection="false">
      <alignment horizontal="center" vertical="center" textRotation="0" wrapText="false" indent="0" shrinkToFit="false"/>
      <protection locked="true" hidden="false"/>
    </xf>
    <xf numFmtId="164" fontId="79" fillId="0" borderId="37" xfId="47" applyFont="true" applyBorder="true" applyAlignment="true" applyProtection="false">
      <alignment horizontal="center" vertical="center" textRotation="0" wrapText="false" indent="0" shrinkToFit="false"/>
      <protection locked="true" hidden="false"/>
    </xf>
    <xf numFmtId="164" fontId="33" fillId="0" borderId="38" xfId="53" applyFont="true" applyBorder="true" applyAlignment="true" applyProtection="false">
      <alignment horizontal="center" vertical="bottom" textRotation="0" wrapText="false" indent="0" shrinkToFit="false"/>
      <protection locked="true" hidden="false"/>
    </xf>
    <xf numFmtId="164" fontId="33" fillId="0" borderId="39" xfId="53" applyFont="true" applyBorder="true" applyAlignment="true" applyProtection="false">
      <alignment horizontal="center" vertical="bottom" textRotation="0" wrapText="false" indent="0" shrinkToFit="false"/>
      <protection locked="true" hidden="false"/>
    </xf>
    <xf numFmtId="164" fontId="6" fillId="2" borderId="40" xfId="53" applyFont="true" applyBorder="true" applyAlignment="true" applyProtection="false">
      <alignment horizontal="center" vertical="bottom" textRotation="0" wrapText="false" indent="0" shrinkToFit="false"/>
      <protection locked="true" hidden="false"/>
    </xf>
    <xf numFmtId="164" fontId="79" fillId="0" borderId="13" xfId="53" applyFont="true" applyBorder="true" applyAlignment="true" applyProtection="false">
      <alignment horizontal="center" vertical="center" textRotation="0" wrapText="true" indent="0" shrinkToFit="false"/>
      <protection locked="true" hidden="false"/>
    </xf>
    <xf numFmtId="164" fontId="79" fillId="0" borderId="1" xfId="53" applyFont="true" applyBorder="true" applyAlignment="true" applyProtection="false">
      <alignment horizontal="center" vertical="center" textRotation="0" wrapText="true" indent="0" shrinkToFit="false"/>
      <protection locked="true" hidden="false"/>
    </xf>
    <xf numFmtId="164" fontId="79" fillId="0" borderId="41" xfId="53" applyFont="true" applyBorder="true" applyAlignment="true" applyProtection="false">
      <alignment horizontal="center" vertical="center" textRotation="0" wrapText="true" indent="0" shrinkToFit="false"/>
      <protection locked="true" hidden="false"/>
    </xf>
    <xf numFmtId="164" fontId="6" fillId="0" borderId="0" xfId="53" applyFont="false" applyBorder="false" applyAlignment="true" applyProtection="false">
      <alignment horizontal="general" vertical="center" textRotation="0" wrapText="false" indent="0" shrinkToFit="false"/>
      <protection locked="true" hidden="false"/>
    </xf>
    <xf numFmtId="164" fontId="79" fillId="0" borderId="27" xfId="53" applyFont="true" applyBorder="true" applyAlignment="true" applyProtection="false">
      <alignment horizontal="center" vertical="center" textRotation="0" wrapText="true" indent="0" shrinkToFit="false"/>
      <protection locked="true" hidden="false"/>
    </xf>
    <xf numFmtId="164" fontId="6" fillId="2" borderId="42" xfId="53" applyFont="true" applyBorder="true" applyAlignment="true" applyProtection="false">
      <alignment horizontal="center" vertical="center" textRotation="0" wrapText="false" indent="0" shrinkToFit="false"/>
      <protection locked="true" hidden="false"/>
    </xf>
    <xf numFmtId="164" fontId="86" fillId="0" borderId="43" xfId="47" applyFont="true" applyBorder="true" applyAlignment="true" applyProtection="false">
      <alignment horizontal="center" vertical="bottom" textRotation="0" wrapText="false" indent="0" shrinkToFit="false"/>
      <protection locked="true" hidden="false"/>
    </xf>
    <xf numFmtId="164" fontId="86" fillId="0" borderId="44" xfId="53" applyFont="true" applyBorder="true" applyAlignment="true" applyProtection="false">
      <alignment horizontal="center" vertical="bottom" textRotation="0" wrapText="false" indent="0" shrinkToFit="false"/>
      <protection locked="true" hidden="false"/>
    </xf>
    <xf numFmtId="164" fontId="86" fillId="0" borderId="45" xfId="47" applyFont="true" applyBorder="true" applyAlignment="true" applyProtection="false">
      <alignment horizontal="center" vertical="bottom" textRotation="0" wrapText="false" indent="0" shrinkToFit="false"/>
      <protection locked="true" hidden="false"/>
    </xf>
    <xf numFmtId="164" fontId="86" fillId="0" borderId="43" xfId="53" applyFont="true" applyBorder="true" applyAlignment="true" applyProtection="false">
      <alignment horizontal="center" vertical="bottom" textRotation="0" wrapText="false" indent="0" shrinkToFit="false"/>
      <protection locked="true" hidden="false"/>
    </xf>
    <xf numFmtId="164" fontId="86" fillId="0" borderId="46" xfId="53" applyFont="true" applyBorder="true" applyAlignment="true" applyProtection="false">
      <alignment horizontal="center" vertical="bottom" textRotation="0" wrapText="false" indent="0" shrinkToFit="false"/>
      <protection locked="true" hidden="false"/>
    </xf>
    <xf numFmtId="164" fontId="87" fillId="0" borderId="47" xfId="53" applyFont="true" applyBorder="true" applyAlignment="true" applyProtection="false">
      <alignment horizontal="center" vertical="bottom" textRotation="0" wrapText="false" indent="0" shrinkToFit="false"/>
      <protection locked="true" hidden="false"/>
    </xf>
    <xf numFmtId="164" fontId="87" fillId="0" borderId="0" xfId="53" applyFont="true" applyBorder="false" applyAlignment="true" applyProtection="false">
      <alignment horizontal="center" vertical="bottom" textRotation="0" wrapText="false" indent="0" shrinkToFit="false"/>
      <protection locked="true" hidden="false"/>
    </xf>
    <xf numFmtId="164" fontId="86" fillId="0" borderId="48" xfId="47" applyFont="true" applyBorder="true" applyAlignment="true" applyProtection="false">
      <alignment horizontal="center" vertical="bottom" textRotation="0" wrapText="false" indent="0" shrinkToFit="false"/>
      <protection locked="true" hidden="false"/>
    </xf>
    <xf numFmtId="164" fontId="86" fillId="0" borderId="49" xfId="53" applyFont="true" applyBorder="true" applyAlignment="true" applyProtection="false">
      <alignment horizontal="center" vertical="bottom" textRotation="0" wrapText="false" indent="0" shrinkToFit="false"/>
      <protection locked="true" hidden="false"/>
    </xf>
    <xf numFmtId="164" fontId="86" fillId="2" borderId="50" xfId="47" applyFont="true" applyBorder="true" applyAlignment="true" applyProtection="false">
      <alignment horizontal="center" vertical="bottom" textRotation="0" wrapText="false" indent="0" shrinkToFit="false"/>
      <protection locked="true" hidden="false"/>
    </xf>
    <xf numFmtId="164" fontId="86" fillId="2" borderId="49" xfId="53" applyFont="true" applyBorder="true" applyAlignment="true" applyProtection="false">
      <alignment horizontal="center" vertical="bottom" textRotation="0" wrapText="false" indent="0" shrinkToFit="false"/>
      <protection locked="true" hidden="false"/>
    </xf>
    <xf numFmtId="164" fontId="86" fillId="0" borderId="50" xfId="47" applyFont="true" applyBorder="true" applyAlignment="true" applyProtection="false">
      <alignment horizontal="center" vertical="bottom" textRotation="0" wrapText="false" indent="0" shrinkToFit="false"/>
      <protection locked="true" hidden="false"/>
    </xf>
    <xf numFmtId="164" fontId="86" fillId="0" borderId="51" xfId="53" applyFont="true" applyBorder="true" applyAlignment="true" applyProtection="false">
      <alignment horizontal="center" vertical="bottom" textRotation="0" wrapText="false" indent="0" shrinkToFit="false"/>
      <protection locked="true" hidden="false"/>
    </xf>
    <xf numFmtId="164" fontId="86" fillId="0" borderId="52" xfId="47" applyFont="true" applyBorder="true" applyAlignment="true" applyProtection="false">
      <alignment horizontal="center" vertical="bottom" textRotation="0" wrapText="false" indent="0" shrinkToFit="false"/>
      <protection locked="true" hidden="false"/>
    </xf>
    <xf numFmtId="164" fontId="86" fillId="0" borderId="53" xfId="53" applyFont="true" applyBorder="true" applyAlignment="true" applyProtection="false">
      <alignment horizontal="center" vertical="bottom" textRotation="0" wrapText="false" indent="0" shrinkToFit="false"/>
      <protection locked="true" hidden="false"/>
    </xf>
    <xf numFmtId="174" fontId="20" fillId="0" borderId="54" xfId="0" applyFont="true" applyBorder="true" applyAlignment="true" applyProtection="false">
      <alignment horizontal="left" vertical="bottom" textRotation="0" wrapText="false" indent="0" shrinkToFit="false"/>
      <protection locked="true" hidden="false"/>
    </xf>
    <xf numFmtId="174" fontId="81" fillId="0" borderId="55" xfId="0" applyFont="true" applyBorder="true" applyAlignment="true" applyProtection="false">
      <alignment horizontal="center" vertical="bottom" textRotation="0" wrapText="false" indent="0" shrinkToFit="false"/>
      <protection locked="true" hidden="false"/>
    </xf>
    <xf numFmtId="180" fontId="20" fillId="2" borderId="3" xfId="0" applyFont="true" applyBorder="true" applyAlignment="false" applyProtection="true">
      <alignment horizontal="general" vertical="bottom" textRotation="0" wrapText="false" indent="0" shrinkToFit="false"/>
      <protection locked="false" hidden="false"/>
    </xf>
    <xf numFmtId="180" fontId="20" fillId="2" borderId="12" xfId="0" applyFont="true" applyBorder="true" applyAlignment="false" applyProtection="true">
      <alignment horizontal="general" vertical="bottom" textRotation="0" wrapText="false" indent="0" shrinkToFit="false"/>
      <protection locked="false" hidden="false"/>
    </xf>
    <xf numFmtId="181" fontId="20" fillId="5" borderId="1" xfId="26" applyFont="true" applyBorder="true" applyAlignment="true" applyProtection="true">
      <alignment horizontal="general" vertical="bottom" textRotation="0" wrapText="false" indent="0" shrinkToFit="false"/>
      <protection locked="true" hidden="false"/>
    </xf>
    <xf numFmtId="180" fontId="20" fillId="2" borderId="12" xfId="0" applyFont="true" applyBorder="true" applyAlignment="false" applyProtection="false">
      <alignment horizontal="general" vertical="bottom" textRotation="0" wrapText="false" indent="0" shrinkToFit="false"/>
      <protection locked="true" hidden="false"/>
    </xf>
    <xf numFmtId="180" fontId="20" fillId="2" borderId="3" xfId="0" applyFont="true" applyBorder="true" applyAlignment="false" applyProtection="false">
      <alignment horizontal="general" vertical="bottom" textRotation="0" wrapText="false" indent="0" shrinkToFit="false"/>
      <protection locked="true" hidden="false"/>
    </xf>
    <xf numFmtId="180" fontId="20" fillId="2" borderId="56" xfId="0" applyFont="true" applyBorder="true" applyAlignment="false" applyProtection="true">
      <alignment horizontal="general" vertical="bottom" textRotation="0" wrapText="false" indent="0" shrinkToFit="false"/>
      <protection locked="false" hidden="false"/>
    </xf>
    <xf numFmtId="180" fontId="20" fillId="2" borderId="57"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80" fontId="20" fillId="2" borderId="29" xfId="0" applyFont="true" applyBorder="true" applyAlignment="false" applyProtection="false">
      <alignment horizontal="general" vertical="bottom" textRotation="0" wrapText="false" indent="0" shrinkToFit="false"/>
      <protection locked="true" hidden="false"/>
    </xf>
    <xf numFmtId="180" fontId="20" fillId="2" borderId="30" xfId="0" applyFont="true" applyBorder="true" applyAlignment="false" applyProtection="false">
      <alignment horizontal="general" vertical="bottom" textRotation="0" wrapText="false" indent="0" shrinkToFit="false"/>
      <protection locked="true" hidden="false"/>
    </xf>
    <xf numFmtId="164" fontId="0" fillId="0" borderId="58" xfId="0" applyFont="false" applyBorder="true" applyAlignment="false" applyProtection="false">
      <alignment horizontal="general" vertical="bottom" textRotation="0" wrapText="false" indent="0" shrinkToFit="false"/>
      <protection locked="true" hidden="false"/>
    </xf>
    <xf numFmtId="180" fontId="20" fillId="2" borderId="54" xfId="0" applyFont="true" applyBorder="true" applyAlignment="false" applyProtection="false">
      <alignment horizontal="general" vertical="bottom" textRotation="0" wrapText="false" indent="0" shrinkToFit="false"/>
      <protection locked="true" hidden="false"/>
    </xf>
    <xf numFmtId="180" fontId="20" fillId="2" borderId="59" xfId="0" applyFont="true" applyBorder="true" applyAlignment="false" applyProtection="false">
      <alignment horizontal="general" vertical="bottom" textRotation="0" wrapText="false" indent="0" shrinkToFit="false"/>
      <protection locked="true" hidden="false"/>
    </xf>
    <xf numFmtId="180" fontId="20" fillId="2" borderId="1" xfId="0" applyFont="true" applyBorder="true" applyAlignment="false" applyProtection="true">
      <alignment horizontal="general" vertical="bottom" textRotation="0" wrapText="false" indent="0" shrinkToFit="false"/>
      <protection locked="false" hidden="false"/>
    </xf>
    <xf numFmtId="180" fontId="20" fillId="2" borderId="60" xfId="0" applyFont="true" applyBorder="true" applyAlignment="false" applyProtection="true">
      <alignment horizontal="general" vertical="bottom" textRotation="0" wrapText="false" indent="0" shrinkToFit="false"/>
      <protection locked="false" hidden="false"/>
    </xf>
    <xf numFmtId="180" fontId="20" fillId="2" borderId="7" xfId="0" applyFont="true" applyBorder="true" applyAlignment="false" applyProtection="true">
      <alignment horizontal="general" vertical="bottom" textRotation="0" wrapText="false" indent="0" shrinkToFit="false"/>
      <protection locked="false" hidden="false"/>
    </xf>
    <xf numFmtId="180" fontId="20" fillId="7" borderId="7" xfId="0" applyFont="true" applyBorder="true" applyAlignment="false" applyProtection="true">
      <alignment horizontal="general" vertical="bottom" textRotation="0" wrapText="false" indent="0" shrinkToFit="false"/>
      <protection locked="false" hidden="false"/>
    </xf>
    <xf numFmtId="180" fontId="20" fillId="7" borderId="60" xfId="0" applyFont="true" applyBorder="true" applyAlignment="false" applyProtection="true">
      <alignment horizontal="general" vertical="bottom" textRotation="0" wrapText="false" indent="0" shrinkToFit="false"/>
      <protection locked="false" hidden="false"/>
    </xf>
    <xf numFmtId="180" fontId="20" fillId="2" borderId="7" xfId="0" applyFont="true" applyBorder="true" applyAlignment="false" applyProtection="false">
      <alignment horizontal="general" vertical="bottom" textRotation="0" wrapText="false" indent="0" shrinkToFit="false"/>
      <protection locked="true" hidden="false"/>
    </xf>
    <xf numFmtId="180" fontId="20" fillId="2" borderId="1" xfId="0" applyFont="true" applyBorder="true" applyAlignment="false" applyProtection="false">
      <alignment horizontal="general" vertical="bottom" textRotation="0" wrapText="false" indent="0" shrinkToFit="false"/>
      <protection locked="true" hidden="false"/>
    </xf>
    <xf numFmtId="164" fontId="0" fillId="6" borderId="61" xfId="0" applyFont="false" applyBorder="true" applyAlignment="false" applyProtection="false">
      <alignment horizontal="general" vertical="bottom" textRotation="0" wrapText="false" indent="0" shrinkToFit="false"/>
      <protection locked="true" hidden="false"/>
    </xf>
    <xf numFmtId="180" fontId="20" fillId="2" borderId="50" xfId="0" applyFont="true" applyBorder="true" applyAlignment="false" applyProtection="true">
      <alignment horizontal="general" vertical="bottom" textRotation="0" wrapText="false" indent="0" shrinkToFit="false"/>
      <protection locked="false" hidden="false"/>
    </xf>
    <xf numFmtId="180" fontId="20" fillId="2" borderId="62" xfId="0" applyFont="true" applyBorder="true" applyAlignment="false" applyProtection="true">
      <alignment horizontal="general" vertical="bottom" textRotation="0" wrapText="false" indent="0" shrinkToFit="false"/>
      <protection locked="false" hidden="false"/>
    </xf>
    <xf numFmtId="180" fontId="20" fillId="2" borderId="63" xfId="0" applyFont="true" applyBorder="true" applyAlignment="false" applyProtection="true">
      <alignment horizontal="general" vertical="bottom" textRotation="0" wrapText="false" indent="0" shrinkToFit="false"/>
      <protection locked="false" hidden="false"/>
    </xf>
    <xf numFmtId="180" fontId="20" fillId="7" borderId="63" xfId="0" applyFont="true" applyBorder="true" applyAlignment="false" applyProtection="true">
      <alignment horizontal="general" vertical="bottom" textRotation="0" wrapText="false" indent="0" shrinkToFit="false"/>
      <protection locked="false" hidden="false"/>
    </xf>
    <xf numFmtId="180" fontId="20" fillId="7" borderId="62" xfId="0" applyFont="true" applyBorder="true" applyAlignment="false" applyProtection="true">
      <alignment horizontal="general" vertical="bottom" textRotation="0" wrapText="false" indent="0" shrinkToFit="false"/>
      <protection locked="false" hidden="false"/>
    </xf>
    <xf numFmtId="180" fontId="20" fillId="2" borderId="63" xfId="0" applyFont="true" applyBorder="true" applyAlignment="false" applyProtection="false">
      <alignment horizontal="general" vertical="bottom" textRotation="0" wrapText="false" indent="0" shrinkToFit="false"/>
      <protection locked="true" hidden="false"/>
    </xf>
    <xf numFmtId="180" fontId="20" fillId="2" borderId="50" xfId="0" applyFont="true" applyBorder="true" applyAlignment="false" applyProtection="false">
      <alignment horizontal="general" vertical="bottom" textRotation="0" wrapText="false" indent="0" shrinkToFit="false"/>
      <protection locked="true" hidden="false"/>
    </xf>
    <xf numFmtId="164" fontId="0" fillId="6" borderId="25" xfId="0" applyFont="false" applyBorder="true" applyAlignment="false" applyProtection="false">
      <alignment horizontal="general" vertical="bottom" textRotation="0" wrapText="false" indent="0" shrinkToFit="false"/>
      <protection locked="true" hidden="false"/>
    </xf>
    <xf numFmtId="164" fontId="25" fillId="0" borderId="64" xfId="47" applyFont="true" applyBorder="true" applyAlignment="true" applyProtection="false">
      <alignment horizontal="left" vertical="bottom" textRotation="0" wrapText="false" indent="0" shrinkToFit="false"/>
      <protection locked="true" hidden="false"/>
    </xf>
    <xf numFmtId="164" fontId="79" fillId="0" borderId="65" xfId="47" applyFont="true" applyBorder="true" applyAlignment="true" applyProtection="false">
      <alignment horizontal="center" vertical="bottom" textRotation="0" wrapText="false" indent="0" shrinkToFit="false"/>
      <protection locked="true" hidden="false"/>
    </xf>
    <xf numFmtId="180" fontId="79" fillId="0" borderId="66" xfId="47" applyFont="true" applyBorder="true" applyAlignment="true" applyProtection="false">
      <alignment horizontal="center" vertical="bottom" textRotation="0" wrapText="false" indent="0" shrinkToFit="false"/>
      <protection locked="true" hidden="false"/>
    </xf>
    <xf numFmtId="180" fontId="79" fillId="0" borderId="45" xfId="47" applyFont="true" applyBorder="true" applyAlignment="true" applyProtection="false">
      <alignment horizontal="center" vertical="bottom" textRotation="0" wrapText="false" indent="0" shrinkToFit="false"/>
      <protection locked="true" hidden="false"/>
    </xf>
    <xf numFmtId="164" fontId="33" fillId="0" borderId="47" xfId="53" applyFont="true" applyBorder="true" applyAlignment="false" applyProtection="false">
      <alignment horizontal="general" vertical="bottom" textRotation="0" wrapText="false" indent="0" shrinkToFit="false"/>
      <protection locked="true" hidden="false"/>
    </xf>
    <xf numFmtId="164" fontId="33" fillId="0" borderId="0" xfId="53" applyFont="true" applyBorder="false" applyAlignment="false" applyProtection="false">
      <alignment horizontal="general" vertical="bottom" textRotation="0" wrapText="false" indent="0" shrinkToFit="false"/>
      <protection locked="true" hidden="false"/>
    </xf>
    <xf numFmtId="180" fontId="79" fillId="0" borderId="67" xfId="47" applyFont="true" applyBorder="true" applyAlignment="true" applyProtection="false">
      <alignment horizontal="center" vertical="bottom" textRotation="0" wrapText="false" indent="0" shrinkToFit="false"/>
      <protection locked="true" hidden="false"/>
    </xf>
    <xf numFmtId="180" fontId="79" fillId="0" borderId="34" xfId="47" applyFont="true" applyBorder="true" applyAlignment="true" applyProtection="false">
      <alignment horizontal="center" vertical="bottom" textRotation="0" wrapText="false" indent="0" shrinkToFit="false"/>
      <protection locked="true" hidden="false"/>
    </xf>
    <xf numFmtId="180" fontId="79" fillId="0" borderId="68" xfId="47" applyFont="true" applyBorder="true" applyAlignment="true" applyProtection="false">
      <alignment horizontal="center" vertical="bottom" textRotation="0" wrapText="false" indent="0" shrinkToFit="false"/>
      <protection locked="true" hidden="false"/>
    </xf>
    <xf numFmtId="180" fontId="79" fillId="0" borderId="65" xfId="47" applyFont="true" applyBorder="true" applyAlignment="true" applyProtection="false">
      <alignment horizontal="center" vertical="bottom" textRotation="0" wrapText="false" indent="0" shrinkToFit="false"/>
      <protection locked="true" hidden="false"/>
    </xf>
    <xf numFmtId="180" fontId="79" fillId="0" borderId="33" xfId="47" applyFont="true" applyBorder="true" applyAlignment="true" applyProtection="false">
      <alignment horizontal="center" vertical="bottom" textRotation="0" wrapText="false" indent="0" shrinkToFit="false"/>
      <protection locked="true" hidden="false"/>
    </xf>
    <xf numFmtId="180" fontId="79" fillId="0" borderId="35" xfId="47" applyFont="true" applyBorder="true" applyAlignment="true" applyProtection="false">
      <alignment horizontal="center" vertical="bottom" textRotation="0" wrapText="false" indent="0" shrinkToFit="false"/>
      <protection locked="true" hidden="false"/>
    </xf>
    <xf numFmtId="180" fontId="79" fillId="0" borderId="69" xfId="47" applyFont="true" applyBorder="true" applyAlignment="true" applyProtection="false">
      <alignment horizontal="center" vertical="bottom" textRotation="0" wrapText="false" indent="0" shrinkToFit="false"/>
      <protection locked="true" hidden="false"/>
    </xf>
    <xf numFmtId="164" fontId="52" fillId="0" borderId="0" xfId="0" applyFont="true" applyBorder="false" applyAlignment="true" applyProtection="false">
      <alignment horizontal="center" vertical="center" textRotation="0" wrapText="false" indent="0" shrinkToFit="false"/>
      <protection locked="true" hidden="false"/>
    </xf>
    <xf numFmtId="164" fontId="33" fillId="0" borderId="9" xfId="0" applyFont="true" applyBorder="true" applyAlignment="true" applyProtection="false">
      <alignment horizontal="general" vertical="center" textRotation="0" wrapText="true" indent="0" shrinkToFit="false"/>
      <protection locked="true" hidden="false"/>
    </xf>
    <xf numFmtId="164" fontId="91" fillId="0" borderId="0" xfId="0" applyFont="true" applyBorder="false" applyAlignment="true" applyProtection="false">
      <alignment horizontal="center" vertical="center" textRotation="0" wrapText="false" indent="0" shrinkToFit="false"/>
      <protection locked="true" hidden="false"/>
    </xf>
    <xf numFmtId="164" fontId="20" fillId="0" borderId="70" xfId="0" applyFont="true" applyBorder="true" applyAlignment="true" applyProtection="false">
      <alignment horizontal="center" vertical="bottom" textRotation="0" wrapText="false" indent="0" shrinkToFit="false"/>
      <protection locked="true" hidden="false"/>
    </xf>
    <xf numFmtId="164" fontId="20" fillId="0" borderId="71" xfId="0" applyFont="true" applyBorder="true" applyAlignment="true" applyProtection="false">
      <alignment horizontal="center" vertical="bottom" textRotation="0" wrapText="false" indent="0" shrinkToFit="false"/>
      <protection locked="true" hidden="false"/>
    </xf>
    <xf numFmtId="164" fontId="34" fillId="0" borderId="72" xfId="0" applyFont="true" applyBorder="true" applyAlignment="true" applyProtection="false">
      <alignment horizontal="center" vertical="center" textRotation="0" wrapText="false" indent="0" shrinkToFit="false"/>
      <protection locked="true" hidden="false"/>
    </xf>
    <xf numFmtId="164" fontId="34" fillId="0" borderId="73" xfId="0" applyFont="true" applyBorder="true" applyAlignment="true" applyProtection="false">
      <alignment horizontal="center" vertical="center" textRotation="0" wrapText="false" indent="0" shrinkToFit="false"/>
      <protection locked="true" hidden="false"/>
    </xf>
    <xf numFmtId="164" fontId="91" fillId="0" borderId="0" xfId="0" applyFont="true" applyBorder="false" applyAlignment="true" applyProtection="true">
      <alignment horizontal="center" vertical="center" textRotation="0" wrapText="false" indent="0" shrinkToFit="false"/>
      <protection locked="false" hidden="false"/>
    </xf>
    <xf numFmtId="164" fontId="85" fillId="0" borderId="47" xfId="0" applyFont="true" applyBorder="true" applyAlignment="true" applyProtection="false">
      <alignment horizontal="center" vertical="center" textRotation="0" wrapText="false" indent="0" shrinkToFit="false"/>
      <protection locked="true" hidden="false"/>
    </xf>
    <xf numFmtId="164" fontId="25" fillId="0" borderId="4" xfId="0" applyFont="true" applyBorder="true" applyAlignment="true" applyProtection="false">
      <alignment horizontal="center" vertical="center" textRotation="0" wrapText="true" indent="0" shrinkToFit="false"/>
      <protection locked="true" hidden="false"/>
    </xf>
    <xf numFmtId="164" fontId="25" fillId="0" borderId="74" xfId="0" applyFont="true" applyBorder="true" applyAlignment="true" applyProtection="false">
      <alignment horizontal="center" vertical="center" textRotation="0" wrapText="true" indent="0" shrinkToFit="false"/>
      <protection locked="true" hidden="false"/>
    </xf>
    <xf numFmtId="164" fontId="25" fillId="0" borderId="75" xfId="0" applyFont="true" applyBorder="true" applyAlignment="true" applyProtection="false">
      <alignment horizontal="center" vertical="center" textRotation="0" wrapText="true" indent="0" shrinkToFit="false"/>
      <protection locked="true" hidden="false"/>
    </xf>
    <xf numFmtId="164" fontId="20" fillId="0" borderId="76" xfId="0" applyFont="true" applyBorder="true" applyAlignment="true" applyProtection="false">
      <alignment horizontal="center" vertical="bottom" textRotation="0" wrapText="false" indent="0" shrinkToFit="false"/>
      <protection locked="true" hidden="false"/>
    </xf>
    <xf numFmtId="164" fontId="81" fillId="0" borderId="77" xfId="0" applyFont="true" applyBorder="true" applyAlignment="true" applyProtection="false">
      <alignment horizontal="center" vertical="bottom" textRotation="0" wrapText="false" indent="0" shrinkToFit="false"/>
      <protection locked="true" hidden="false"/>
    </xf>
    <xf numFmtId="164" fontId="86" fillId="0" borderId="78" xfId="0" applyFont="true" applyBorder="true" applyAlignment="true" applyProtection="false">
      <alignment horizontal="center" vertical="bottom" textRotation="0" wrapText="false" indent="0" shrinkToFit="false"/>
      <protection locked="true" hidden="false"/>
    </xf>
    <xf numFmtId="164" fontId="86" fillId="0" borderId="61" xfId="0" applyFont="true" applyBorder="true" applyAlignment="true" applyProtection="false">
      <alignment horizontal="center" vertical="bottom" textRotation="0" wrapText="false" indent="0" shrinkToFit="false"/>
      <protection locked="true" hidden="false"/>
    </xf>
    <xf numFmtId="164" fontId="86" fillId="0" borderId="79" xfId="0" applyFont="true" applyBorder="true" applyAlignment="true" applyProtection="false">
      <alignment horizontal="center" vertical="bottom" textRotation="0" wrapText="false" indent="0" shrinkToFit="false"/>
      <protection locked="true" hidden="false"/>
    </xf>
    <xf numFmtId="164" fontId="41" fillId="0" borderId="56" xfId="0" applyFont="true" applyBorder="true" applyAlignment="true" applyProtection="false">
      <alignment horizontal="left" vertical="bottom" textRotation="0" wrapText="false" indent="0" shrinkToFit="false"/>
      <protection locked="true" hidden="false"/>
    </xf>
    <xf numFmtId="164" fontId="92" fillId="0" borderId="2" xfId="0" applyFont="true" applyBorder="true" applyAlignment="true" applyProtection="false">
      <alignment horizontal="center" vertical="bottom" textRotation="0" wrapText="false" indent="0" shrinkToFit="false"/>
      <protection locked="true" hidden="false"/>
    </xf>
    <xf numFmtId="178" fontId="20" fillId="0" borderId="78" xfId="15" applyFont="true" applyBorder="true" applyAlignment="true" applyProtection="true">
      <alignment horizontal="general" vertical="bottom" textRotation="0" wrapText="false" indent="0" shrinkToFit="false"/>
      <protection locked="false" hidden="false"/>
    </xf>
    <xf numFmtId="178" fontId="20" fillId="0" borderId="28" xfId="15" applyFont="true" applyBorder="true" applyAlignment="true" applyProtection="true">
      <alignment horizontal="general" vertical="bottom" textRotation="0" wrapText="false" indent="0" shrinkToFit="false"/>
      <protection locked="false" hidden="false"/>
    </xf>
    <xf numFmtId="178" fontId="20" fillId="0" borderId="80" xfId="15" applyFont="true" applyBorder="true" applyAlignment="true" applyProtection="true">
      <alignment horizontal="general" vertical="bottom" textRotation="0" wrapText="false" indent="0" shrinkToFit="false"/>
      <protection locked="false" hidden="false"/>
    </xf>
    <xf numFmtId="178" fontId="20" fillId="0" borderId="57" xfId="15" applyFont="true" applyBorder="true" applyAlignment="true" applyProtection="true">
      <alignment horizontal="general" vertical="bottom" textRotation="0" wrapText="false" indent="0" shrinkToFit="false"/>
      <protection locked="false" hidden="false"/>
    </xf>
    <xf numFmtId="178" fontId="20" fillId="0" borderId="81" xfId="15" applyFont="true" applyBorder="true" applyAlignment="true" applyProtection="true">
      <alignment horizontal="general" vertical="bottom" textRotation="0" wrapText="false" indent="0" shrinkToFit="false"/>
      <protection locked="false" hidden="false"/>
    </xf>
    <xf numFmtId="178" fontId="20" fillId="0" borderId="82" xfId="15" applyFont="true" applyBorder="true" applyAlignment="true" applyProtection="true">
      <alignment horizontal="general" vertical="bottom" textRotation="0" wrapText="false" indent="0" shrinkToFit="false"/>
      <protection locked="false" hidden="false"/>
    </xf>
    <xf numFmtId="178" fontId="20" fillId="0" borderId="60" xfId="15" applyFont="true" applyBorder="true" applyAlignment="true" applyProtection="true">
      <alignment horizontal="general" vertical="bottom" textRotation="0" wrapText="false" indent="0" shrinkToFit="false"/>
      <protection locked="false" hidden="false"/>
    </xf>
    <xf numFmtId="178" fontId="20" fillId="0" borderId="41" xfId="15" applyFont="true" applyBorder="true" applyAlignment="true" applyProtection="true">
      <alignment horizontal="general" vertical="bottom" textRotation="0" wrapText="false" indent="0" shrinkToFit="false"/>
      <protection locked="false" hidden="false"/>
    </xf>
    <xf numFmtId="178" fontId="20" fillId="0" borderId="29" xfId="15" applyFont="true" applyBorder="true" applyAlignment="true" applyProtection="true">
      <alignment horizontal="general" vertical="bottom" textRotation="0" wrapText="false" indent="0" shrinkToFit="false"/>
      <protection locked="false" hidden="false"/>
    </xf>
    <xf numFmtId="178" fontId="20" fillId="0" borderId="30" xfId="15" applyFont="true" applyBorder="true" applyAlignment="true" applyProtection="true">
      <alignment horizontal="general" vertical="bottom" textRotation="0" wrapText="false" indent="0" shrinkToFit="false"/>
      <protection locked="false" hidden="false"/>
    </xf>
    <xf numFmtId="164" fontId="92" fillId="0" borderId="55" xfId="0" applyFont="true" applyBorder="true" applyAlignment="true" applyProtection="false">
      <alignment horizontal="center" vertical="bottom" textRotation="0" wrapText="false" indent="0" shrinkToFit="false"/>
      <protection locked="true" hidden="false"/>
    </xf>
    <xf numFmtId="164" fontId="25" fillId="0" borderId="83" xfId="0" applyFont="true" applyBorder="true" applyAlignment="true" applyProtection="false">
      <alignment horizontal="right" vertical="center" textRotation="0" wrapText="false" indent="0" shrinkToFit="false"/>
      <protection locked="true" hidden="false"/>
    </xf>
    <xf numFmtId="167" fontId="20" fillId="0" borderId="33" xfId="15" applyFont="true" applyBorder="true" applyAlignment="true" applyProtection="true">
      <alignment horizontal="general" vertical="bottom" textRotation="0" wrapText="false" indent="0" shrinkToFit="false"/>
      <protection locked="true" hidden="false"/>
    </xf>
    <xf numFmtId="167" fontId="20" fillId="0" borderId="34" xfId="15" applyFont="true" applyBorder="true" applyAlignment="true" applyProtection="true">
      <alignment horizontal="general" vertical="bottom" textRotation="0" wrapText="false" indent="0" shrinkToFit="false"/>
      <protection locked="true" hidden="false"/>
    </xf>
    <xf numFmtId="164" fontId="25" fillId="0" borderId="0" xfId="0" applyFont="true" applyBorder="false" applyAlignment="true" applyProtection="false">
      <alignment horizontal="right" vertical="center"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top" textRotation="0" wrapText="false" indent="0" shrinkToFit="false"/>
      <protection locked="true" hidden="false"/>
    </xf>
    <xf numFmtId="164" fontId="32" fillId="0" borderId="0" xfId="0" applyFont="true" applyBorder="false" applyAlignment="true" applyProtection="false">
      <alignment horizontal="general" vertical="top" textRotation="0" wrapText="false" indent="0" shrinkToFit="false"/>
      <protection locked="true" hidden="false"/>
    </xf>
    <xf numFmtId="164" fontId="20" fillId="0" borderId="9" xfId="0" applyFont="true" applyBorder="true" applyAlignment="true" applyProtection="false">
      <alignment horizontal="center" vertical="center" textRotation="0" wrapText="false" indent="0" shrinkToFit="false"/>
      <protection locked="true" hidden="false"/>
    </xf>
    <xf numFmtId="164" fontId="33" fillId="0" borderId="9" xfId="0" applyFont="true" applyBorder="true" applyAlignment="true" applyProtection="false">
      <alignment horizontal="left" vertical="center" textRotation="0" wrapText="true" indent="0" shrinkToFit="false"/>
      <protection locked="true" hidden="false"/>
    </xf>
    <xf numFmtId="164" fontId="20" fillId="0" borderId="84" xfId="0" applyFont="true" applyBorder="true" applyAlignment="true" applyProtection="false">
      <alignment horizontal="center" vertical="center" textRotation="0" wrapText="false" indent="0" shrinkToFit="false"/>
      <protection locked="true" hidden="false"/>
    </xf>
    <xf numFmtId="164" fontId="20" fillId="0" borderId="85" xfId="0" applyFont="true" applyBorder="true" applyAlignment="false" applyProtection="false">
      <alignment horizontal="general" vertical="bottom" textRotation="0" wrapText="false" indent="0" shrinkToFit="false"/>
      <protection locked="true" hidden="false"/>
    </xf>
    <xf numFmtId="164" fontId="20" fillId="0" borderId="17" xfId="0" applyFont="true" applyBorder="true" applyAlignment="false" applyProtection="false">
      <alignment horizontal="general" vertical="bottom" textRotation="0" wrapText="false" indent="0" shrinkToFit="false"/>
      <protection locked="true" hidden="false"/>
    </xf>
    <xf numFmtId="164" fontId="92" fillId="0" borderId="4" xfId="0" applyFont="true" applyBorder="true" applyAlignment="true" applyProtection="false">
      <alignment horizontal="center" vertical="bottom" textRotation="0" wrapText="false" indent="0" shrinkToFit="false"/>
      <protection locked="true" hidden="false"/>
    </xf>
    <xf numFmtId="179" fontId="20" fillId="0" borderId="86" xfId="15" applyFont="true" applyBorder="true" applyAlignment="true" applyProtection="true">
      <alignment horizontal="general" vertical="bottom" textRotation="0" wrapText="false" indent="0" shrinkToFit="false"/>
      <protection locked="false" hidden="false"/>
    </xf>
    <xf numFmtId="179" fontId="20" fillId="0" borderId="41" xfId="15" applyFont="true" applyBorder="true" applyAlignment="true" applyProtection="true">
      <alignment horizontal="general" vertical="bottom" textRotation="0" wrapText="false" indent="0" shrinkToFit="false"/>
      <protection locked="false" hidden="false"/>
    </xf>
    <xf numFmtId="164" fontId="20" fillId="0" borderId="86" xfId="15" applyFont="true" applyBorder="true" applyAlignment="true" applyProtection="true">
      <alignment horizontal="general" vertical="bottom" textRotation="0" wrapText="false" indent="0" shrinkToFit="false"/>
      <protection locked="false" hidden="false"/>
    </xf>
    <xf numFmtId="164" fontId="20" fillId="0" borderId="41" xfId="15" applyFont="true" applyBorder="true" applyAlignment="true" applyProtection="true">
      <alignment horizontal="general" vertical="bottom" textRotation="0" wrapText="false" indent="0" shrinkToFit="false"/>
      <protection locked="false" hidden="false"/>
    </xf>
    <xf numFmtId="179" fontId="20" fillId="0" borderId="78" xfId="15" applyFont="true" applyBorder="true" applyAlignment="true" applyProtection="true">
      <alignment horizontal="general" vertical="bottom" textRotation="0" wrapText="false" indent="0" shrinkToFit="false"/>
      <protection locked="false" hidden="false"/>
    </xf>
    <xf numFmtId="179" fontId="20" fillId="0" borderId="30" xfId="15" applyFont="true" applyBorder="true" applyAlignment="true" applyProtection="true">
      <alignment horizontal="general" vertical="bottom" textRotation="0" wrapText="false" indent="0" shrinkToFit="false"/>
      <protection locked="false" hidden="false"/>
    </xf>
    <xf numFmtId="164" fontId="20" fillId="0" borderId="78" xfId="15" applyFont="true" applyBorder="true" applyAlignment="true" applyProtection="true">
      <alignment horizontal="general" vertical="bottom" textRotation="0" wrapText="false" indent="0" shrinkToFit="false"/>
      <protection locked="false" hidden="false"/>
    </xf>
    <xf numFmtId="164" fontId="20" fillId="0" borderId="30" xfId="15" applyFont="true" applyBorder="true" applyAlignment="true" applyProtection="true">
      <alignment horizontal="general" vertical="bottom" textRotation="0" wrapText="false" indent="0" shrinkToFit="false"/>
      <protection locked="false" hidden="false"/>
    </xf>
    <xf numFmtId="179" fontId="20" fillId="0" borderId="82" xfId="15" applyFont="true" applyBorder="true" applyAlignment="true" applyProtection="true">
      <alignment horizontal="general" vertical="bottom" textRotation="0" wrapText="false" indent="0" shrinkToFit="false"/>
      <protection locked="false" hidden="false"/>
    </xf>
    <xf numFmtId="164" fontId="20" fillId="0" borderId="82" xfId="15" applyFont="true" applyBorder="true" applyAlignment="true" applyProtection="true">
      <alignment horizontal="general" vertical="bottom" textRotation="0" wrapText="false" indent="0" shrinkToFit="false"/>
      <protection locked="false" hidden="false"/>
    </xf>
    <xf numFmtId="179" fontId="20" fillId="0" borderId="29" xfId="15" applyFont="true" applyBorder="true" applyAlignment="true" applyProtection="true">
      <alignment horizontal="general" vertical="bottom" textRotation="0" wrapText="false" indent="0" shrinkToFit="false"/>
      <protection locked="false" hidden="false"/>
    </xf>
    <xf numFmtId="164" fontId="20" fillId="0" borderId="29" xfId="15" applyFont="true" applyBorder="true" applyAlignment="true" applyProtection="true">
      <alignment horizontal="general" vertical="bottom" textRotation="0" wrapText="false" indent="0" shrinkToFit="false"/>
      <protection locked="false" hidden="false"/>
    </xf>
    <xf numFmtId="167" fontId="20" fillId="0" borderId="35" xfId="15" applyFont="true" applyBorder="true" applyAlignment="true" applyProtection="true">
      <alignment horizontal="general" vertical="bottom" textRotation="0" wrapText="false" indent="0" shrinkToFit="false"/>
      <protection locked="true" hidden="false"/>
    </xf>
    <xf numFmtId="176" fontId="20" fillId="0" borderId="33" xfId="15" applyFont="true" applyBorder="true" applyAlignment="true" applyProtection="true">
      <alignment horizontal="general" vertical="bottom" textRotation="0" wrapText="false" indent="0" shrinkToFit="false"/>
      <protection locked="true" hidden="false"/>
    </xf>
    <xf numFmtId="176" fontId="20" fillId="0" borderId="35" xfId="15" applyFont="true" applyBorder="true" applyAlignment="true" applyProtection="true">
      <alignment horizontal="general" vertical="bottom" textRotation="0" wrapText="false" indent="0" shrinkToFit="false"/>
      <protection locked="true" hidden="false"/>
    </xf>
    <xf numFmtId="172" fontId="0" fillId="2" borderId="0" xfId="0" applyFont="false" applyBorder="false" applyAlignment="false" applyProtection="false">
      <alignment horizontal="general" vertical="bottom" textRotation="0" wrapText="false" indent="0" shrinkToFit="false"/>
      <protection locked="true" hidden="false"/>
    </xf>
    <xf numFmtId="174" fontId="77" fillId="2" borderId="0" xfId="0" applyFont="true" applyBorder="true" applyAlignment="true" applyProtection="false">
      <alignment horizontal="left" vertical="center" textRotation="0" wrapText="false" indent="0" shrinkToFit="false"/>
      <protection locked="true" hidden="false"/>
    </xf>
    <xf numFmtId="164" fontId="93" fillId="2" borderId="0" xfId="0" applyFont="true" applyBorder="false" applyAlignment="true" applyProtection="false">
      <alignment horizontal="center" vertical="bottom" textRotation="0" wrapText="false" indent="0" shrinkToFit="false"/>
      <protection locked="true" hidden="false"/>
    </xf>
    <xf numFmtId="175" fontId="0" fillId="2" borderId="0" xfId="0" applyFont="false" applyBorder="false" applyAlignment="false" applyProtection="false">
      <alignment horizontal="general" vertical="bottom" textRotation="0" wrapText="false" indent="0" shrinkToFit="false"/>
      <protection locked="true" hidden="false"/>
    </xf>
    <xf numFmtId="164" fontId="94" fillId="2" borderId="0" xfId="0" applyFont="true" applyBorder="false" applyAlignment="true" applyProtection="false">
      <alignment horizontal="center" vertical="bottom" textRotation="0" wrapText="false" indent="0" shrinkToFit="false"/>
      <protection locked="true" hidden="false"/>
    </xf>
    <xf numFmtId="164" fontId="65" fillId="2" borderId="0" xfId="0" applyFont="true" applyBorder="false" applyAlignment="false" applyProtection="false">
      <alignment horizontal="general" vertical="bottom" textRotation="0" wrapText="false" indent="0" shrinkToFit="false"/>
      <protection locked="true" hidden="false"/>
    </xf>
    <xf numFmtId="164" fontId="85" fillId="2" borderId="2" xfId="0" applyFont="true" applyBorder="true" applyAlignment="true" applyProtection="false">
      <alignment horizontal="center" vertical="center" textRotation="0" wrapText="true" indent="0" shrinkToFit="false"/>
      <protection locked="true" hidden="false"/>
    </xf>
    <xf numFmtId="164" fontId="85" fillId="2" borderId="20" xfId="0" applyFont="true" applyBorder="true" applyAlignment="true" applyProtection="false">
      <alignment horizontal="center" vertical="center" textRotation="0" wrapText="true" indent="0" shrinkToFit="false"/>
      <protection locked="true" hidden="false"/>
    </xf>
    <xf numFmtId="164" fontId="85" fillId="2" borderId="82" xfId="0" applyFont="true" applyBorder="true" applyAlignment="true" applyProtection="false">
      <alignment horizontal="center" vertical="bottom" textRotation="0" wrapText="true" indent="0" shrinkToFit="false"/>
      <protection locked="true" hidden="false"/>
    </xf>
    <xf numFmtId="164" fontId="85" fillId="2" borderId="1" xfId="0" applyFont="true" applyBorder="true" applyAlignment="true" applyProtection="false">
      <alignment horizontal="center" vertical="bottom" textRotation="0" wrapText="true" indent="0" shrinkToFit="false"/>
      <protection locked="true" hidden="false"/>
    </xf>
    <xf numFmtId="164" fontId="85" fillId="2" borderId="60" xfId="0" applyFont="true" applyBorder="true" applyAlignment="true" applyProtection="false">
      <alignment horizontal="center" vertical="bottom" textRotation="0" wrapText="true" indent="0" shrinkToFit="false"/>
      <protection locked="true" hidden="false"/>
    </xf>
    <xf numFmtId="164" fontId="85" fillId="2" borderId="7" xfId="0" applyFont="true" applyBorder="true" applyAlignment="true" applyProtection="false">
      <alignment horizontal="center" vertical="bottom" textRotation="0" wrapText="true" indent="0" shrinkToFit="false"/>
      <protection locked="true" hidden="false"/>
    </xf>
    <xf numFmtId="164" fontId="85" fillId="2" borderId="2" xfId="0" applyFont="true" applyBorder="true" applyAlignment="true" applyProtection="false">
      <alignment horizontal="center" vertical="bottom" textRotation="0" wrapText="true" indent="0" shrinkToFit="false"/>
      <protection locked="true" hidden="false"/>
    </xf>
    <xf numFmtId="164" fontId="85" fillId="2" borderId="1" xfId="0" applyFont="true" applyBorder="true" applyAlignment="true" applyProtection="false">
      <alignment horizontal="center" vertical="bottom" textRotation="0" wrapText="false" indent="0" shrinkToFit="false"/>
      <protection locked="true" hidden="false"/>
    </xf>
    <xf numFmtId="164" fontId="85" fillId="2" borderId="60" xfId="0" applyFont="true" applyBorder="true" applyAlignment="true" applyProtection="false">
      <alignment horizontal="center" vertical="bottom" textRotation="0" wrapText="false" indent="0" shrinkToFit="false"/>
      <protection locked="true" hidden="false"/>
    </xf>
    <xf numFmtId="180" fontId="41" fillId="2" borderId="82" xfId="0" applyFont="true" applyBorder="true" applyAlignment="true" applyProtection="true">
      <alignment horizontal="general" vertical="bottom" textRotation="0" wrapText="true" indent="0" shrinkToFit="false"/>
      <protection locked="false" hidden="false"/>
    </xf>
    <xf numFmtId="180" fontId="41" fillId="2" borderId="1" xfId="0" applyFont="true" applyBorder="true" applyAlignment="true" applyProtection="true">
      <alignment horizontal="general" vertical="bottom" textRotation="0" wrapText="true" indent="0" shrinkToFit="false"/>
      <protection locked="false" hidden="false"/>
    </xf>
    <xf numFmtId="180" fontId="41" fillId="2" borderId="1" xfId="0" applyFont="true" applyBorder="true" applyAlignment="false" applyProtection="true">
      <alignment horizontal="general" vertical="bottom" textRotation="0" wrapText="false" indent="0" shrinkToFit="false"/>
      <protection locked="false" hidden="false"/>
    </xf>
    <xf numFmtId="180" fontId="41" fillId="2" borderId="60" xfId="0" applyFont="true" applyBorder="true" applyAlignment="false" applyProtection="true">
      <alignment horizontal="general" vertical="bottom" textRotation="0" wrapText="false" indent="0" shrinkToFit="false"/>
      <protection locked="false" hidden="false"/>
    </xf>
    <xf numFmtId="164" fontId="85" fillId="2" borderId="2" xfId="0" applyFont="true" applyBorder="true" applyAlignment="true" applyProtection="false">
      <alignment horizontal="center" vertical="bottom" textRotation="0" wrapText="false" indent="0" shrinkToFit="false"/>
      <protection locked="true" hidden="false"/>
    </xf>
    <xf numFmtId="164" fontId="41" fillId="2" borderId="1" xfId="0" applyFont="true" applyBorder="true" applyAlignment="true" applyProtection="false">
      <alignment horizontal="center" vertical="bottom" textRotation="0" wrapText="true" indent="0" shrinkToFit="false"/>
      <protection locked="true" hidden="false"/>
    </xf>
    <xf numFmtId="164" fontId="85" fillId="2" borderId="1" xfId="0" applyFont="true" applyBorder="true" applyAlignment="true" applyProtection="false">
      <alignment horizontal="center" vertical="center" textRotation="0" wrapText="true" indent="0" shrinkToFit="false"/>
      <protection locked="true" hidden="false"/>
    </xf>
    <xf numFmtId="174" fontId="41" fillId="2" borderId="2" xfId="0" applyFont="true" applyBorder="true" applyAlignment="true" applyProtection="false">
      <alignment horizontal="left" vertical="bottom" textRotation="0" wrapText="false" indent="0" shrinkToFit="false"/>
      <protection locked="true" hidden="false"/>
    </xf>
    <xf numFmtId="180" fontId="41" fillId="2" borderId="82" xfId="0" applyFont="true" applyBorder="true" applyAlignment="true" applyProtection="true">
      <alignment horizontal="right" vertical="bottom" textRotation="0" wrapText="false" indent="0" shrinkToFit="false"/>
      <protection locked="false" hidden="false"/>
    </xf>
    <xf numFmtId="180" fontId="41" fillId="2" borderId="82" xfId="0" applyFont="true" applyBorder="true" applyAlignment="false" applyProtection="true">
      <alignment horizontal="general" vertical="bottom" textRotation="0" wrapText="false" indent="0" shrinkToFit="false"/>
      <protection locked="false" hidden="false"/>
    </xf>
    <xf numFmtId="180" fontId="41" fillId="2" borderId="87" xfId="0" applyFont="true" applyBorder="true" applyAlignment="false" applyProtection="true">
      <alignment horizontal="general" vertical="bottom" textRotation="0" wrapText="false" indent="0" shrinkToFit="false"/>
      <protection locked="false" hidden="false"/>
    </xf>
    <xf numFmtId="180" fontId="41" fillId="2" borderId="13" xfId="0" applyFont="true" applyBorder="true" applyAlignment="false" applyProtection="true">
      <alignment horizontal="general" vertical="bottom" textRotation="0" wrapText="false" indent="0" shrinkToFit="false"/>
      <protection locked="false" hidden="false"/>
    </xf>
    <xf numFmtId="180" fontId="41" fillId="2" borderId="88" xfId="0" applyFont="true" applyBorder="true" applyAlignment="false" applyProtection="true">
      <alignment horizontal="general" vertical="bottom" textRotation="0" wrapText="false" indent="0" shrinkToFit="false"/>
      <protection locked="false" hidden="false"/>
    </xf>
    <xf numFmtId="180" fontId="41" fillId="2" borderId="89" xfId="0" applyFont="true" applyBorder="true" applyAlignment="false" applyProtection="true">
      <alignment horizontal="general" vertical="bottom" textRotation="0" wrapText="false" indent="0" shrinkToFit="false"/>
      <protection locked="false" hidden="false"/>
    </xf>
    <xf numFmtId="180" fontId="41" fillId="2" borderId="43" xfId="0" applyFont="true" applyBorder="true" applyAlignment="false" applyProtection="true">
      <alignment horizontal="general" vertical="bottom" textRotation="0" wrapText="false" indent="0" shrinkToFit="false"/>
      <protection locked="false" hidden="false"/>
    </xf>
    <xf numFmtId="180" fontId="41" fillId="2" borderId="90" xfId="0" applyFont="true" applyBorder="true" applyAlignment="false" applyProtection="true">
      <alignment horizontal="general" vertical="bottom" textRotation="0" wrapText="false" indent="0" shrinkToFit="false"/>
      <protection locked="false" hidden="false"/>
    </xf>
    <xf numFmtId="164" fontId="41" fillId="2" borderId="4" xfId="0" applyFont="true" applyBorder="true" applyAlignment="true" applyProtection="false">
      <alignment horizontal="left" vertical="bottom" textRotation="0" wrapText="false" indent="0" shrinkToFit="false"/>
      <protection locked="true" hidden="false"/>
    </xf>
    <xf numFmtId="180" fontId="41" fillId="2" borderId="91" xfId="0" applyFont="true" applyBorder="true" applyAlignment="true" applyProtection="false">
      <alignment horizontal="right" vertical="bottom" textRotation="0" wrapText="false" indent="0" shrinkToFit="false"/>
      <protection locked="true" hidden="false"/>
    </xf>
    <xf numFmtId="180" fontId="41" fillId="2" borderId="92" xfId="0" applyFont="true" applyBorder="true" applyAlignment="false" applyProtection="false">
      <alignment horizontal="general" vertical="bottom" textRotation="0" wrapText="false" indent="0" shrinkToFit="false"/>
      <protection locked="true" hidden="false"/>
    </xf>
    <xf numFmtId="180" fontId="41" fillId="2" borderId="93" xfId="0" applyFont="true" applyBorder="true" applyAlignment="false" applyProtection="false">
      <alignment horizontal="general" vertical="bottom" textRotation="0" wrapText="false" indent="0" shrinkToFit="false"/>
      <protection locked="true" hidden="false"/>
    </xf>
    <xf numFmtId="180" fontId="41" fillId="2" borderId="94" xfId="0" applyFont="true" applyBorder="true" applyAlignment="false" applyProtection="false">
      <alignment horizontal="general" vertical="bottom" textRotation="0" wrapText="false" indent="0" shrinkToFit="false"/>
      <protection locked="true" hidden="false"/>
    </xf>
    <xf numFmtId="180" fontId="41" fillId="2" borderId="95" xfId="0" applyFont="true" applyBorder="true" applyAlignment="false" applyProtection="true">
      <alignment horizontal="general" vertical="bottom" textRotation="0" wrapText="false" indent="0" shrinkToFit="false"/>
      <protection locked="false" hidden="false"/>
    </xf>
    <xf numFmtId="180" fontId="41" fillId="2" borderId="11" xfId="0" applyFont="true" applyBorder="true" applyAlignment="false" applyProtection="true">
      <alignment horizontal="general" vertical="bottom" textRotation="0" wrapText="false" indent="0" shrinkToFit="false"/>
      <protection locked="false" hidden="false"/>
    </xf>
    <xf numFmtId="180" fontId="41" fillId="2" borderId="96" xfId="0" applyFont="true" applyBorder="true" applyAlignment="false" applyProtection="true">
      <alignment horizontal="general" vertical="bottom" textRotation="0" wrapText="false" indent="0" shrinkToFit="false"/>
      <protection locked="false" hidden="false"/>
    </xf>
    <xf numFmtId="164" fontId="85" fillId="2" borderId="55" xfId="0" applyFont="true" applyBorder="true" applyAlignment="true" applyProtection="false">
      <alignment horizontal="right" vertical="bottom" textRotation="0" wrapText="false" indent="0" shrinkToFit="false"/>
      <protection locked="true" hidden="false"/>
    </xf>
    <xf numFmtId="179" fontId="41" fillId="2" borderId="97" xfId="0" applyFont="true" applyBorder="true" applyAlignment="true" applyProtection="false">
      <alignment horizontal="right" vertical="bottom" textRotation="0" wrapText="false" indent="0" shrinkToFit="false"/>
      <protection locked="true" hidden="false"/>
    </xf>
    <xf numFmtId="179" fontId="41" fillId="2" borderId="98" xfId="0" applyFont="true" applyBorder="true" applyAlignment="true" applyProtection="false">
      <alignment horizontal="right" vertical="bottom" textRotation="0" wrapText="false" indent="0" shrinkToFit="false"/>
      <protection locked="true" hidden="false"/>
    </xf>
    <xf numFmtId="179" fontId="41" fillId="2" borderId="99" xfId="0" applyFont="true" applyBorder="true" applyAlignment="true" applyProtection="false">
      <alignment horizontal="right" vertical="bottom" textRotation="0" wrapText="false" indent="0" shrinkToFit="false"/>
      <protection locked="true" hidden="false"/>
    </xf>
    <xf numFmtId="179" fontId="41" fillId="2" borderId="100" xfId="0" applyFont="true" applyBorder="true" applyAlignment="true" applyProtection="false">
      <alignment horizontal="right" vertical="bottom" textRotation="0" wrapText="false" indent="0" shrinkToFit="false"/>
      <protection locked="true" hidden="false"/>
    </xf>
    <xf numFmtId="179" fontId="41" fillId="2" borderId="3" xfId="0" applyFont="true" applyBorder="true" applyAlignment="true" applyProtection="false">
      <alignment horizontal="right" vertical="bottom" textRotation="0" wrapText="false" indent="0" shrinkToFit="false"/>
      <protection locked="true" hidden="false"/>
    </xf>
    <xf numFmtId="179" fontId="41" fillId="2" borderId="28" xfId="0" applyFont="true" applyBorder="true" applyAlignment="true" applyProtection="false">
      <alignment horizontal="right" vertical="bottom" textRotation="0" wrapText="false" indent="0" shrinkToFit="false"/>
      <protection locked="true" hidden="false"/>
    </xf>
    <xf numFmtId="179" fontId="95" fillId="2" borderId="0" xfId="0" applyFont="true" applyBorder="false" applyAlignment="true" applyProtection="false">
      <alignment horizontal="right" vertical="bottom" textRotation="0" wrapText="false" indent="0" shrinkToFit="false"/>
      <protection locked="true" hidden="false"/>
    </xf>
    <xf numFmtId="164" fontId="59" fillId="2" borderId="0" xfId="0" applyFont="true" applyBorder="false" applyAlignment="false" applyProtection="false">
      <alignment horizontal="general" vertical="bottom" textRotation="0" wrapText="false" indent="0" shrinkToFit="false"/>
      <protection locked="true" hidden="false"/>
    </xf>
    <xf numFmtId="164" fontId="20" fillId="0" borderId="0" xfId="54" applyFont="true" applyBorder="false" applyAlignment="false" applyProtection="false">
      <alignment horizontal="general" vertical="bottom" textRotation="0" wrapText="false" indent="0" shrinkToFit="false"/>
      <protection locked="true" hidden="false"/>
    </xf>
    <xf numFmtId="164" fontId="20" fillId="0" borderId="0" xfId="54" applyFont="true" applyBorder="false" applyAlignment="true" applyProtection="false">
      <alignment horizontal="center" vertical="bottom" textRotation="0" wrapText="false" indent="0" shrinkToFit="false"/>
      <protection locked="true" hidden="false"/>
    </xf>
    <xf numFmtId="174" fontId="77" fillId="0" borderId="0" xfId="0" applyFont="true" applyBorder="true" applyAlignment="true" applyProtection="false">
      <alignment horizontal="left" vertical="top" textRotation="0" wrapText="true" indent="0" shrinkToFit="false"/>
      <protection locked="true" hidden="false"/>
    </xf>
    <xf numFmtId="164" fontId="85" fillId="0" borderId="9" xfId="0" applyFont="true" applyBorder="true" applyAlignment="true" applyProtection="false">
      <alignment horizontal="left" vertical="center" textRotation="0" wrapText="true" indent="0" shrinkToFit="false"/>
      <protection locked="true" hidden="false"/>
    </xf>
    <xf numFmtId="164" fontId="20" fillId="0" borderId="70" xfId="54" applyFont="true" applyBorder="true" applyAlignment="true" applyProtection="false">
      <alignment horizontal="center" vertical="bottom" textRotation="0" wrapText="false" indent="0" shrinkToFit="false"/>
      <protection locked="true" hidden="false"/>
    </xf>
    <xf numFmtId="164" fontId="20" fillId="0" borderId="71" xfId="54" applyFont="true" applyBorder="true" applyAlignment="true" applyProtection="false">
      <alignment horizontal="center" vertical="bottom" textRotation="0" wrapText="false" indent="0" shrinkToFit="false"/>
      <protection locked="true" hidden="false"/>
    </xf>
    <xf numFmtId="164" fontId="25" fillId="2" borderId="101" xfId="54" applyFont="true" applyBorder="true" applyAlignment="true" applyProtection="false">
      <alignment horizontal="center" vertical="center" textRotation="0" wrapText="false" indent="0" shrinkToFit="false"/>
      <protection locked="true" hidden="false"/>
    </xf>
    <xf numFmtId="164" fontId="25" fillId="2" borderId="102" xfId="55" applyFont="true" applyBorder="true" applyAlignment="true" applyProtection="false">
      <alignment horizontal="center" vertical="center" textRotation="0" wrapText="false" indent="0" shrinkToFit="false"/>
      <protection locked="true" hidden="false"/>
    </xf>
    <xf numFmtId="164" fontId="79" fillId="0" borderId="103" xfId="54" applyFont="true" applyBorder="true" applyAlignment="true" applyProtection="false">
      <alignment horizontal="center" vertical="center" textRotation="0" wrapText="false" indent="0" shrinkToFit="false"/>
      <protection locked="true" hidden="false"/>
    </xf>
    <xf numFmtId="164" fontId="79" fillId="0" borderId="4" xfId="54" applyFont="true" applyBorder="true" applyAlignment="true" applyProtection="false">
      <alignment horizontal="center" vertical="center" textRotation="0" wrapText="false" indent="0" shrinkToFit="false"/>
      <protection locked="true" hidden="false"/>
    </xf>
    <xf numFmtId="164" fontId="96" fillId="2" borderId="104" xfId="54" applyFont="true" applyBorder="true" applyAlignment="true" applyProtection="false">
      <alignment horizontal="center" vertical="center" textRotation="0" wrapText="true" indent="0" shrinkToFit="false"/>
      <protection locked="true" hidden="false"/>
    </xf>
    <xf numFmtId="164" fontId="96" fillId="2" borderId="74" xfId="54" applyFont="true" applyBorder="true" applyAlignment="true" applyProtection="false">
      <alignment horizontal="center" vertical="center" textRotation="0" wrapText="false" indent="0" shrinkToFit="false"/>
      <protection locked="true" hidden="false"/>
    </xf>
    <xf numFmtId="164" fontId="96" fillId="2" borderId="75" xfId="54" applyFont="true" applyBorder="true" applyAlignment="true" applyProtection="false">
      <alignment horizontal="center" vertical="center" textRotation="0" wrapText="true" indent="0" shrinkToFit="false"/>
      <protection locked="true" hidden="false"/>
    </xf>
    <xf numFmtId="164" fontId="96" fillId="2" borderId="74" xfId="55" applyFont="true" applyBorder="true" applyAlignment="true" applyProtection="false">
      <alignment horizontal="center" vertical="center" textRotation="0" wrapText="false" indent="0" shrinkToFit="false"/>
      <protection locked="true" hidden="false"/>
    </xf>
    <xf numFmtId="164" fontId="96" fillId="2" borderId="75" xfId="55" applyFont="true" applyBorder="true" applyAlignment="true" applyProtection="false">
      <alignment horizontal="center" vertical="center" textRotation="0" wrapText="false" indent="0" shrinkToFit="false"/>
      <protection locked="true" hidden="false"/>
    </xf>
    <xf numFmtId="164" fontId="25" fillId="8" borderId="105" xfId="54" applyFont="true" applyBorder="true" applyAlignment="true" applyProtection="false">
      <alignment horizontal="center" vertical="bottom" textRotation="0" wrapText="false" indent="0" shrinkToFit="false"/>
      <protection locked="true" hidden="false"/>
    </xf>
    <xf numFmtId="164" fontId="81" fillId="0" borderId="77" xfId="54" applyFont="true" applyBorder="true" applyAlignment="true" applyProtection="false">
      <alignment horizontal="center" vertical="bottom" textRotation="0" wrapText="false" indent="0" shrinkToFit="false"/>
      <protection locked="true" hidden="false"/>
    </xf>
    <xf numFmtId="164" fontId="80" fillId="2" borderId="105" xfId="54" applyFont="true" applyBorder="true" applyAlignment="true" applyProtection="false">
      <alignment horizontal="center" vertical="bottom" textRotation="0" wrapText="false" indent="0" shrinkToFit="false"/>
      <protection locked="true" hidden="false"/>
    </xf>
    <xf numFmtId="164" fontId="80" fillId="2" borderId="26" xfId="54" applyFont="true" applyBorder="true" applyAlignment="true" applyProtection="false">
      <alignment horizontal="center" vertical="bottom" textRotation="0" wrapText="false" indent="0" shrinkToFit="false"/>
      <protection locked="true" hidden="false"/>
    </xf>
    <xf numFmtId="164" fontId="80" fillId="2" borderId="24" xfId="54" applyFont="true" applyBorder="true" applyAlignment="true" applyProtection="false">
      <alignment horizontal="center" vertical="bottom" textRotation="0" wrapText="false" indent="0" shrinkToFit="false"/>
      <protection locked="true" hidden="false"/>
    </xf>
    <xf numFmtId="164" fontId="80" fillId="2" borderId="105" xfId="55" applyFont="true" applyBorder="true" applyAlignment="true" applyProtection="false">
      <alignment horizontal="center" vertical="bottom" textRotation="0" wrapText="false" indent="0" shrinkToFit="false"/>
      <protection locked="true" hidden="false"/>
    </xf>
    <xf numFmtId="164" fontId="80" fillId="2" borderId="26" xfId="55" applyFont="true" applyBorder="true" applyAlignment="true" applyProtection="false">
      <alignment horizontal="center" vertical="bottom" textRotation="0" wrapText="false" indent="0" shrinkToFit="false"/>
      <protection locked="true" hidden="false"/>
    </xf>
    <xf numFmtId="164" fontId="80" fillId="2" borderId="24" xfId="55" applyFont="true" applyBorder="true" applyAlignment="true" applyProtection="false">
      <alignment horizontal="center" vertical="bottom" textRotation="0" wrapText="false" indent="0" shrinkToFit="false"/>
      <protection locked="true" hidden="false"/>
    </xf>
    <xf numFmtId="174" fontId="81" fillId="0" borderId="30" xfId="0" applyFont="true" applyBorder="true" applyAlignment="true" applyProtection="false">
      <alignment horizontal="center" vertical="bottom" textRotation="0" wrapText="false" indent="0" shrinkToFit="false"/>
      <protection locked="true" hidden="false"/>
    </xf>
    <xf numFmtId="180" fontId="20" fillId="0" borderId="54" xfId="54" applyFont="true" applyBorder="true" applyAlignment="false" applyProtection="true">
      <alignment horizontal="general" vertical="bottom" textRotation="0" wrapText="false" indent="0" shrinkToFit="false"/>
      <protection locked="false" hidden="false"/>
    </xf>
    <xf numFmtId="180" fontId="20" fillId="0" borderId="6" xfId="54" applyFont="true" applyBorder="true" applyAlignment="false" applyProtection="true">
      <alignment horizontal="general" vertical="bottom" textRotation="0" wrapText="false" indent="0" shrinkToFit="false"/>
      <protection locked="false" hidden="false"/>
    </xf>
    <xf numFmtId="180" fontId="20" fillId="0" borderId="29" xfId="54" applyFont="true" applyBorder="true" applyAlignment="false" applyProtection="true">
      <alignment horizontal="general" vertical="bottom" textRotation="0" wrapText="false" indent="0" shrinkToFit="false"/>
      <protection locked="false" hidden="false"/>
    </xf>
    <xf numFmtId="180" fontId="20" fillId="0" borderId="55" xfId="54" applyFont="true" applyBorder="true" applyAlignment="false" applyProtection="true">
      <alignment horizontal="general" vertical="bottom" textRotation="0" wrapText="false" indent="0" shrinkToFit="false"/>
      <protection locked="false" hidden="false"/>
    </xf>
    <xf numFmtId="180" fontId="20" fillId="0" borderId="82" xfId="54" applyFont="true" applyBorder="true" applyAlignment="false" applyProtection="true">
      <alignment horizontal="general" vertical="bottom" textRotation="0" wrapText="false" indent="0" shrinkToFit="false"/>
      <protection locked="false" hidden="false"/>
    </xf>
    <xf numFmtId="180" fontId="20" fillId="0" borderId="54" xfId="55" applyFont="true" applyBorder="true" applyAlignment="false" applyProtection="true">
      <alignment horizontal="general" vertical="bottom" textRotation="0" wrapText="false" indent="0" shrinkToFit="false"/>
      <protection locked="false" hidden="false"/>
    </xf>
    <xf numFmtId="180" fontId="20" fillId="0" borderId="6" xfId="55" applyFont="true" applyBorder="true" applyAlignment="false" applyProtection="true">
      <alignment horizontal="general" vertical="bottom" textRotation="0" wrapText="false" indent="0" shrinkToFit="false"/>
      <protection locked="false" hidden="false"/>
    </xf>
    <xf numFmtId="180" fontId="20" fillId="0" borderId="29" xfId="55" applyFont="true" applyBorder="true" applyAlignment="false" applyProtection="true">
      <alignment horizontal="general" vertical="bottom" textRotation="0" wrapText="false" indent="0" shrinkToFit="false"/>
      <protection locked="false" hidden="false"/>
    </xf>
    <xf numFmtId="180" fontId="20" fillId="0" borderId="57" xfId="55" applyFont="true" applyBorder="true" applyAlignment="false" applyProtection="true">
      <alignment horizontal="general" vertical="bottom" textRotation="0" wrapText="false" indent="0" shrinkToFit="false"/>
      <protection locked="false" hidden="false"/>
    </xf>
    <xf numFmtId="180" fontId="0" fillId="0" borderId="106" xfId="0" applyFont="false" applyBorder="true" applyAlignment="false" applyProtection="true">
      <alignment horizontal="general" vertical="bottom" textRotation="0" wrapText="false" indent="0" shrinkToFit="false"/>
      <protection locked="false" hidden="false"/>
    </xf>
    <xf numFmtId="180" fontId="0" fillId="0" borderId="107" xfId="0" applyFont="false" applyBorder="true" applyAlignment="false" applyProtection="true">
      <alignment horizontal="general" vertical="bottom" textRotation="0" wrapText="false" indent="0" shrinkToFit="false"/>
      <protection locked="false" hidden="false"/>
    </xf>
    <xf numFmtId="174" fontId="91" fillId="0" borderId="0" xfId="0" applyFont="true" applyBorder="false" applyAlignment="false" applyProtection="false">
      <alignment horizontal="general" vertical="bottom" textRotation="0" wrapText="false" indent="0" shrinkToFit="false"/>
      <protection locked="true" hidden="false"/>
    </xf>
    <xf numFmtId="180" fontId="20" fillId="0" borderId="28" xfId="55" applyFont="true" applyBorder="true" applyAlignment="false" applyProtection="true">
      <alignment horizontal="general" vertical="bottom" textRotation="0" wrapText="false" indent="0" shrinkToFit="false"/>
      <protection locked="false" hidden="false"/>
    </xf>
    <xf numFmtId="180" fontId="0" fillId="0" borderId="82" xfId="0" applyFont="false" applyBorder="true" applyAlignment="false" applyProtection="true">
      <alignment horizontal="general" vertical="bottom" textRotation="0" wrapText="false" indent="0" shrinkToFit="false"/>
      <protection locked="false" hidden="false"/>
    </xf>
    <xf numFmtId="180" fontId="0" fillId="0" borderId="108" xfId="0" applyFont="false" applyBorder="true" applyAlignment="false" applyProtection="true">
      <alignment horizontal="general" vertical="bottom" textRotation="0" wrapText="false" indent="0" shrinkToFit="false"/>
      <protection locked="false" hidden="false"/>
    </xf>
    <xf numFmtId="180" fontId="0" fillId="0" borderId="87" xfId="0" applyFont="false" applyBorder="true" applyAlignment="false" applyProtection="true">
      <alignment horizontal="general" vertical="bottom" textRotation="0" wrapText="false" indent="0" shrinkToFit="false"/>
      <protection locked="false" hidden="false"/>
    </xf>
    <xf numFmtId="180" fontId="0" fillId="0" borderId="109" xfId="0" applyFont="false" applyBorder="true" applyAlignment="false" applyProtection="true">
      <alignment horizontal="general" vertical="bottom" textRotation="0" wrapText="false" indent="0" shrinkToFit="false"/>
      <protection locked="false" hidden="false"/>
    </xf>
    <xf numFmtId="164" fontId="25" fillId="0" borderId="64" xfId="54" applyFont="true" applyBorder="true" applyAlignment="true" applyProtection="false">
      <alignment horizontal="right" vertical="center" textRotation="0" wrapText="false" indent="0" shrinkToFit="false"/>
      <protection locked="true" hidden="false"/>
    </xf>
    <xf numFmtId="164" fontId="97" fillId="0" borderId="65" xfId="54" applyFont="true" applyBorder="true" applyAlignment="true" applyProtection="false">
      <alignment horizontal="center" vertical="bottom" textRotation="0" wrapText="false" indent="0" shrinkToFit="false"/>
      <protection locked="true" hidden="false"/>
    </xf>
    <xf numFmtId="179" fontId="20" fillId="0" borderId="67" xfId="54" applyFont="true" applyBorder="true" applyAlignment="false" applyProtection="false">
      <alignment horizontal="general" vertical="bottom" textRotation="0" wrapText="false" indent="0" shrinkToFit="false"/>
      <protection locked="true" hidden="false"/>
    </xf>
    <xf numFmtId="179" fontId="20" fillId="0" borderId="34" xfId="54" applyFont="true" applyBorder="true" applyAlignment="false" applyProtection="false">
      <alignment horizontal="general" vertical="bottom" textRotation="0" wrapText="false" indent="0" shrinkToFit="false"/>
      <protection locked="true" hidden="false"/>
    </xf>
    <xf numFmtId="179" fontId="20" fillId="0" borderId="33" xfId="54" applyFont="true" applyBorder="true" applyAlignment="false" applyProtection="false">
      <alignment horizontal="general" vertical="bottom" textRotation="0" wrapText="false" indent="0" shrinkToFit="false"/>
      <protection locked="true" hidden="false"/>
    </xf>
    <xf numFmtId="179" fontId="20" fillId="0" borderId="65" xfId="54" applyFont="true" applyBorder="true" applyAlignment="false" applyProtection="false">
      <alignment horizontal="general" vertical="bottom" textRotation="0" wrapText="false" indent="0" shrinkToFit="false"/>
      <protection locked="true" hidden="false"/>
    </xf>
    <xf numFmtId="179" fontId="20" fillId="0" borderId="68" xfId="54" applyFont="true" applyBorder="true" applyAlignment="false" applyProtection="false">
      <alignment horizontal="general" vertical="bottom" textRotation="0" wrapText="false" indent="0" shrinkToFit="false"/>
      <protection locked="true" hidden="false"/>
    </xf>
    <xf numFmtId="179" fontId="0" fillId="0" borderId="33" xfId="0" applyFont="false" applyBorder="true" applyAlignment="false" applyProtection="false">
      <alignment horizontal="general" vertical="bottom" textRotation="0" wrapText="false" indent="0" shrinkToFit="false"/>
      <protection locked="true" hidden="false"/>
    </xf>
    <xf numFmtId="179" fontId="0" fillId="0" borderId="110" xfId="0" applyFont="false" applyBorder="true" applyAlignment="false" applyProtection="false">
      <alignment horizontal="general" vertical="bottom" textRotation="0" wrapText="false" indent="0" shrinkToFit="false"/>
      <protection locked="true" hidden="false"/>
    </xf>
    <xf numFmtId="164" fontId="97" fillId="0" borderId="0" xfId="0" applyFont="true" applyBorder="false" applyAlignment="true" applyProtection="false">
      <alignment horizontal="center" vertical="bottom" textRotation="0" wrapText="false" indent="0" shrinkToFit="false"/>
      <protection locked="true" hidden="false"/>
    </xf>
    <xf numFmtId="164" fontId="98" fillId="0" borderId="0" xfId="0" applyFont="true" applyBorder="false" applyAlignment="false" applyProtection="false">
      <alignment horizontal="general" vertical="bottom" textRotation="0" wrapText="false" indent="0" shrinkToFit="false"/>
      <protection locked="true" hidden="false"/>
    </xf>
    <xf numFmtId="164" fontId="97" fillId="0" borderId="0" xfId="54" applyFont="true" applyBorder="false" applyAlignment="true" applyProtection="false">
      <alignment horizontal="center" vertical="bottom" textRotation="0" wrapText="false" indent="0" shrinkToFit="false"/>
      <protection locked="true" hidden="false"/>
    </xf>
    <xf numFmtId="164" fontId="20" fillId="0" borderId="0" xfId="55"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true" applyProtection="false">
      <alignment horizontal="left" vertical="top" textRotation="0" wrapText="false" indent="0" shrinkToFit="false"/>
      <protection locked="true" hidden="false"/>
    </xf>
    <xf numFmtId="164" fontId="85" fillId="0" borderId="0" xfId="0" applyFont="true" applyBorder="true" applyAlignment="true" applyProtection="false">
      <alignment horizontal="left" vertical="center" textRotation="0" wrapText="tru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5" fillId="0" borderId="0" xfId="0" applyFont="true" applyBorder="false" applyAlignment="true" applyProtection="false">
      <alignment horizontal="left" vertical="center" textRotation="0" wrapText="true" indent="0" shrinkToFit="false"/>
      <protection locked="true" hidden="false"/>
    </xf>
    <xf numFmtId="164" fontId="85" fillId="0" borderId="111" xfId="0" applyFont="true" applyBorder="true" applyAlignment="true" applyProtection="false">
      <alignment horizontal="general" vertical="center" textRotation="0" wrapText="false" indent="0" shrinkToFit="false"/>
      <protection locked="true" hidden="false"/>
    </xf>
    <xf numFmtId="164" fontId="20" fillId="0" borderId="112" xfId="0" applyFont="true" applyBorder="true" applyAlignment="true" applyProtection="false">
      <alignment horizontal="center" vertical="bottom" textRotation="0" wrapText="false" indent="0" shrinkToFit="false"/>
      <protection locked="true" hidden="false"/>
    </xf>
    <xf numFmtId="164" fontId="20" fillId="0" borderId="112" xfId="0" applyFont="true" applyBorder="true" applyAlignment="false" applyProtection="false">
      <alignment horizontal="general" vertical="bottom" textRotation="0" wrapText="false" indent="0" shrinkToFit="false"/>
      <protection locked="true" hidden="false"/>
    </xf>
    <xf numFmtId="164" fontId="85" fillId="0" borderId="112" xfId="0" applyFont="true" applyBorder="true" applyAlignment="true" applyProtection="false">
      <alignment horizontal="left" vertical="center" textRotation="0" wrapText="true" indent="0" shrinkToFit="false"/>
      <protection locked="true" hidden="false"/>
    </xf>
    <xf numFmtId="164" fontId="85" fillId="0" borderId="113" xfId="0" applyFont="true" applyBorder="true" applyAlignment="true" applyProtection="false">
      <alignment horizontal="left" vertical="center" textRotation="0" wrapText="true" indent="0" shrinkToFit="false"/>
      <protection locked="true" hidden="false"/>
    </xf>
    <xf numFmtId="164" fontId="20" fillId="0" borderId="47" xfId="0" applyFont="true" applyBorder="true" applyAlignment="false" applyProtection="false">
      <alignment horizontal="general" vertical="bottom" textRotation="0" wrapText="false" indent="0" shrinkToFit="false"/>
      <protection locked="true" hidden="false"/>
    </xf>
    <xf numFmtId="164" fontId="85" fillId="0" borderId="79" xfId="0" applyFont="true" applyBorder="true" applyAlignment="true" applyProtection="false">
      <alignment horizontal="left" vertical="center" textRotation="0" wrapText="true" indent="0" shrinkToFit="false"/>
      <protection locked="true" hidden="false"/>
    </xf>
    <xf numFmtId="174" fontId="20" fillId="0" borderId="0" xfId="0" applyFont="true" applyBorder="false" applyAlignment="true" applyProtection="false">
      <alignment horizontal="right" vertical="bottom" textRotation="0" wrapText="false" indent="0" shrinkToFit="false"/>
      <protection locked="true" hidden="false"/>
    </xf>
    <xf numFmtId="174" fontId="52" fillId="0" borderId="0" xfId="0" applyFont="true" applyBorder="false" applyAlignment="true" applyProtection="false">
      <alignment horizontal="right" vertical="bottom" textRotation="0" wrapText="false" indent="0" shrinkToFit="false"/>
      <protection locked="true" hidden="false"/>
    </xf>
    <xf numFmtId="164" fontId="20" fillId="0" borderId="1" xfId="0" applyFont="true" applyBorder="true" applyAlignment="true" applyProtection="true">
      <alignment horizontal="center" vertical="bottom" textRotation="0" wrapText="false" indent="0" shrinkToFit="false"/>
      <protection locked="false" hidden="false"/>
    </xf>
    <xf numFmtId="164" fontId="20" fillId="0" borderId="83" xfId="0" applyFont="true" applyBorder="true" applyAlignment="false" applyProtection="false">
      <alignment horizontal="general"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false" applyProtection="false">
      <alignment horizontal="general" vertical="bottom" textRotation="0" wrapText="false" indent="0" shrinkToFit="false"/>
      <protection locked="true" hidden="false"/>
    </xf>
    <xf numFmtId="164" fontId="85" fillId="0" borderId="114" xfId="0" applyFont="true" applyBorder="true" applyAlignment="true" applyProtection="false">
      <alignment horizontal="left" vertical="center" textRotation="0" wrapText="true" indent="0" shrinkToFit="false"/>
      <protection locked="true" hidden="false"/>
    </xf>
    <xf numFmtId="164" fontId="20" fillId="0" borderId="115" xfId="0" applyFont="true" applyBorder="true" applyAlignment="true" applyProtection="false">
      <alignment horizontal="center" vertical="bottom" textRotation="0" wrapText="false" indent="0" shrinkToFit="false"/>
      <protection locked="true" hidden="false"/>
    </xf>
    <xf numFmtId="164" fontId="33" fillId="0" borderId="116" xfId="0" applyFont="true" applyBorder="true" applyAlignment="true" applyProtection="false">
      <alignment horizontal="center" vertical="center" textRotation="0" wrapText="false" indent="0" shrinkToFit="false"/>
      <protection locked="true" hidden="false"/>
    </xf>
    <xf numFmtId="164" fontId="20" fillId="0" borderId="117" xfId="0" applyFont="true" applyBorder="true" applyAlignment="true" applyProtection="false">
      <alignment horizontal="center" vertical="center" textRotation="0" wrapText="false" indent="0" shrinkToFit="false"/>
      <protection locked="true" hidden="false"/>
    </xf>
    <xf numFmtId="164" fontId="33" fillId="0" borderId="103" xfId="0" applyFont="true" applyBorder="true" applyAlignment="true" applyProtection="false">
      <alignment horizontal="center" vertical="center" textRotation="0" wrapText="true" indent="0" shrinkToFit="false"/>
      <protection locked="true" hidden="false"/>
    </xf>
    <xf numFmtId="164" fontId="33" fillId="0" borderId="96" xfId="0" applyFont="true" applyBorder="true" applyAlignment="true" applyProtection="false">
      <alignment horizontal="center" vertical="center" textRotation="0" wrapText="true" indent="0" shrinkToFit="false"/>
      <protection locked="true" hidden="false"/>
    </xf>
    <xf numFmtId="164" fontId="33" fillId="0" borderId="80" xfId="0" applyFont="true" applyBorder="true" applyAlignment="true" applyProtection="false">
      <alignment horizontal="center" vertical="center" textRotation="0" wrapText="true" indent="0" shrinkToFit="false"/>
      <protection locked="true" hidden="false"/>
    </xf>
    <xf numFmtId="164" fontId="33" fillId="0" borderId="118" xfId="0" applyFont="true" applyBorder="true" applyAlignment="true" applyProtection="false">
      <alignment horizontal="center" vertical="center" textRotation="0" wrapText="false" indent="0" shrinkToFit="false"/>
      <protection locked="true" hidden="false"/>
    </xf>
    <xf numFmtId="164" fontId="33" fillId="0" borderId="76" xfId="0" applyFont="true" applyBorder="true" applyAlignment="true" applyProtection="false">
      <alignment horizontal="left" vertical="center" textRotation="0" wrapText="true" indent="0" shrinkToFit="false"/>
      <protection locked="true" hidden="false"/>
    </xf>
    <xf numFmtId="164" fontId="25" fillId="0" borderId="99" xfId="0" applyFont="true" applyBorder="true" applyAlignment="true" applyProtection="false">
      <alignment horizontal="center" vertical="center" textRotation="0" wrapText="true" indent="0" shrinkToFit="false"/>
      <protection locked="true" hidden="false"/>
    </xf>
    <xf numFmtId="174" fontId="87" fillId="0" borderId="119" xfId="0" applyFont="true" applyBorder="true" applyAlignment="true" applyProtection="false">
      <alignment horizontal="center" vertical="bottom" textRotation="255" wrapText="true" indent="0" shrinkToFit="false"/>
      <protection locked="true" hidden="false"/>
    </xf>
    <xf numFmtId="174" fontId="87" fillId="0" borderId="50" xfId="0" applyFont="true" applyBorder="true" applyAlignment="true" applyProtection="false">
      <alignment horizontal="center" vertical="bottom" textRotation="255" wrapText="true" indent="0" shrinkToFit="false"/>
      <protection locked="true" hidden="false"/>
    </xf>
    <xf numFmtId="164" fontId="25" fillId="0" borderId="120" xfId="0" applyFont="true" applyBorder="true" applyAlignment="true" applyProtection="false">
      <alignment horizontal="center" vertical="bottom" textRotation="0" wrapText="true" indent="0" shrinkToFit="false"/>
      <protection locked="true" hidden="false"/>
    </xf>
    <xf numFmtId="174" fontId="20" fillId="0" borderId="28" xfId="0" applyFont="true" applyBorder="true" applyAlignment="true" applyProtection="false">
      <alignment horizontal="center" vertical="bottom" textRotation="0" wrapText="false" indent="0" shrinkToFit="false"/>
      <protection locked="true" hidden="false"/>
    </xf>
    <xf numFmtId="164" fontId="20" fillId="6" borderId="106" xfId="0" applyFont="true" applyBorder="true" applyAlignment="false" applyProtection="false">
      <alignment horizontal="general" vertical="bottom" textRotation="0" wrapText="false" indent="0" shrinkToFit="false"/>
      <protection locked="true" hidden="false"/>
    </xf>
    <xf numFmtId="180" fontId="20" fillId="0" borderId="12" xfId="0" applyFont="true" applyBorder="true" applyAlignment="false" applyProtection="true">
      <alignment horizontal="general" vertical="bottom" textRotation="0" wrapText="false" indent="0" shrinkToFit="false"/>
      <protection locked="false" hidden="false"/>
    </xf>
    <xf numFmtId="180" fontId="20" fillId="0" borderId="3" xfId="0" applyFont="true" applyBorder="true" applyAlignment="false" applyProtection="true">
      <alignment horizontal="general" vertical="bottom" textRotation="0" wrapText="false" indent="0" shrinkToFit="false"/>
      <protection locked="false" hidden="false"/>
    </xf>
    <xf numFmtId="179" fontId="20" fillId="2" borderId="23" xfId="0" applyFont="true" applyBorder="true" applyAlignment="false" applyProtection="false">
      <alignment horizontal="general" vertical="bottom" textRotation="0" wrapText="false" indent="0" shrinkToFit="false"/>
      <protection locked="true" hidden="false"/>
    </xf>
    <xf numFmtId="164" fontId="20" fillId="6" borderId="1" xfId="0" applyFont="true" applyBorder="true" applyAlignment="false" applyProtection="false">
      <alignment horizontal="general" vertical="bottom" textRotation="0" wrapText="false" indent="0" shrinkToFit="false"/>
      <protection locked="true" hidden="false"/>
    </xf>
    <xf numFmtId="180" fontId="20" fillId="0" borderId="1" xfId="0" applyFont="true" applyBorder="true" applyAlignment="false" applyProtection="true">
      <alignment horizontal="general" vertical="bottom" textRotation="0" wrapText="false" indent="0" shrinkToFit="false"/>
      <protection locked="false" hidden="false"/>
    </xf>
    <xf numFmtId="180" fontId="20" fillId="0" borderId="7" xfId="0" applyFont="true" applyBorder="true" applyAlignment="false" applyProtection="true">
      <alignment horizontal="general" vertical="bottom" textRotation="0" wrapText="false" indent="0" shrinkToFit="false"/>
      <protection locked="false" hidden="false"/>
    </xf>
    <xf numFmtId="180" fontId="20" fillId="0" borderId="121" xfId="0" applyFont="true" applyBorder="true" applyAlignment="false" applyProtection="true">
      <alignment horizontal="general" vertical="bottom" textRotation="0" wrapText="false" indent="0" shrinkToFit="false"/>
      <protection locked="false" hidden="false"/>
    </xf>
    <xf numFmtId="180" fontId="20" fillId="0" borderId="60" xfId="0" applyFont="true" applyBorder="true" applyAlignment="false" applyProtection="true">
      <alignment horizontal="general" vertical="bottom" textRotation="0" wrapText="false" indent="0" shrinkToFit="false"/>
      <protection locked="false" hidden="false"/>
    </xf>
    <xf numFmtId="180" fontId="20" fillId="0" borderId="13" xfId="0" applyFont="true" applyBorder="true" applyAlignment="false" applyProtection="true">
      <alignment horizontal="general" vertical="bottom" textRotation="0" wrapText="false" indent="0" shrinkToFit="false"/>
      <protection locked="false" hidden="false"/>
    </xf>
    <xf numFmtId="164" fontId="20" fillId="6" borderId="0" xfId="0" applyFont="true" applyBorder="false" applyAlignment="false" applyProtection="false">
      <alignment horizontal="general" vertical="bottom" textRotation="0" wrapText="false" indent="0" shrinkToFit="false"/>
      <protection locked="true" hidden="false"/>
    </xf>
    <xf numFmtId="164" fontId="25" fillId="0" borderId="31" xfId="0" applyFont="true" applyBorder="true" applyAlignment="true" applyProtection="false">
      <alignment horizontal="right" vertical="bottom" textRotation="0" wrapText="false" indent="0" shrinkToFit="false"/>
      <protection locked="true" hidden="false"/>
    </xf>
    <xf numFmtId="164" fontId="20" fillId="0" borderId="32" xfId="0" applyFont="true" applyBorder="true" applyAlignment="true" applyProtection="false">
      <alignment horizontal="center" vertical="center" textRotation="0" wrapText="false" indent="0" shrinkToFit="false"/>
      <protection locked="true" hidden="false"/>
    </xf>
    <xf numFmtId="179" fontId="20" fillId="0" borderId="33" xfId="0" applyFont="true" applyBorder="true" applyAlignment="true" applyProtection="false">
      <alignment horizontal="general" vertical="center" textRotation="0" wrapText="false" indent="0" shrinkToFit="false"/>
      <protection locked="true" hidden="false"/>
    </xf>
    <xf numFmtId="179" fontId="20" fillId="0" borderId="122" xfId="0" applyFont="true" applyBorder="true" applyAlignment="true" applyProtection="false">
      <alignment horizontal="general" vertical="center" textRotation="0" wrapText="false" indent="0" shrinkToFit="false"/>
      <protection locked="true" hidden="false"/>
    </xf>
    <xf numFmtId="179" fontId="20" fillId="2" borderId="123" xfId="0" applyFont="true" applyBorder="true" applyAlignment="true" applyProtection="false">
      <alignment horizontal="general" vertical="center" textRotation="0" wrapText="false" indent="0" shrinkToFit="false"/>
      <protection locked="true" hidden="false"/>
    </xf>
    <xf numFmtId="164" fontId="20" fillId="0" borderId="0" xfId="0" applyFont="true" applyBorder="false" applyAlignment="true" applyProtection="false">
      <alignment horizontal="general" vertical="center" textRotation="0" wrapText="false" indent="0" shrinkToFit="false"/>
      <protection locked="true" hidden="false"/>
    </xf>
    <xf numFmtId="164" fontId="20" fillId="0" borderId="0" xfId="0" applyFont="true" applyBorder="false" applyAlignment="true" applyProtection="false">
      <alignment horizontal="right" vertical="bottom" textRotation="255" wrapText="false" indent="0" shrinkToFit="false"/>
      <protection locked="true" hidden="false"/>
    </xf>
    <xf numFmtId="164" fontId="20" fillId="0" borderId="0" xfId="0" applyFont="true" applyBorder="false" applyAlignment="true" applyProtection="false">
      <alignment horizontal="left" vertical="bottom" textRotation="0" wrapText="false" indent="0" shrinkToFit="false"/>
      <protection locked="true" hidden="false"/>
    </xf>
    <xf numFmtId="164" fontId="25" fillId="0" borderId="17" xfId="54" applyFont="true" applyBorder="true" applyAlignment="true" applyProtection="false">
      <alignment horizontal="center" vertical="center" textRotation="0" wrapText="false" indent="0" shrinkToFit="false"/>
      <protection locked="true" hidden="false"/>
    </xf>
    <xf numFmtId="164" fontId="25" fillId="0" borderId="4" xfId="54" applyFont="true" applyBorder="true" applyAlignment="true" applyProtection="false">
      <alignment horizontal="center" vertical="center" textRotation="0" wrapText="false" indent="0" shrinkToFit="false"/>
      <protection locked="true" hidden="false"/>
    </xf>
    <xf numFmtId="164" fontId="96" fillId="0" borderId="20" xfId="54" applyFont="true" applyBorder="true" applyAlignment="true" applyProtection="false">
      <alignment horizontal="center" vertical="center" textRotation="0" wrapText="true" indent="0" shrinkToFit="false"/>
      <protection locked="true" hidden="false"/>
    </xf>
    <xf numFmtId="164" fontId="96" fillId="0" borderId="21" xfId="54" applyFont="true" applyBorder="true" applyAlignment="true" applyProtection="false">
      <alignment horizontal="center" vertical="center" textRotation="0" wrapText="true" indent="0" shrinkToFit="false"/>
      <protection locked="true" hidden="false"/>
    </xf>
    <xf numFmtId="164" fontId="25" fillId="8" borderId="103" xfId="54" applyFont="true" applyBorder="true" applyAlignment="true" applyProtection="false">
      <alignment horizontal="center" vertical="bottom" textRotation="0" wrapText="false" indent="0" shrinkToFit="false"/>
      <protection locked="true" hidden="false"/>
    </xf>
    <xf numFmtId="164" fontId="96" fillId="0" borderId="124" xfId="54" applyFont="true" applyBorder="true" applyAlignment="true" applyProtection="false">
      <alignment horizontal="center" vertical="center" textRotation="0" wrapText="true" indent="0" shrinkToFit="false"/>
      <protection locked="true" hidden="false"/>
    </xf>
    <xf numFmtId="164" fontId="96" fillId="0" borderId="125" xfId="54" applyFont="true" applyBorder="true" applyAlignment="true" applyProtection="false">
      <alignment horizontal="center" vertical="center" textRotation="0" wrapText="true" indent="0" shrinkToFit="false"/>
      <protection locked="true" hidden="false"/>
    </xf>
    <xf numFmtId="164" fontId="25" fillId="2" borderId="105" xfId="54" applyFont="true" applyBorder="true" applyAlignment="true" applyProtection="false">
      <alignment horizontal="center" vertical="bottom" textRotation="0" wrapText="false" indent="0" shrinkToFit="false"/>
      <protection locked="true" hidden="false"/>
    </xf>
    <xf numFmtId="164" fontId="20" fillId="0" borderId="77" xfId="54" applyFont="true" applyBorder="true" applyAlignment="true" applyProtection="false">
      <alignment horizontal="center" vertical="bottom" textRotation="0" wrapText="false" indent="0" shrinkToFit="false"/>
      <protection locked="true" hidden="false"/>
    </xf>
    <xf numFmtId="164" fontId="80" fillId="0" borderId="119" xfId="54" applyFont="true" applyBorder="true" applyAlignment="true" applyProtection="false">
      <alignment horizontal="center" vertical="bottom" textRotation="0" wrapText="false" indent="0" shrinkToFit="false"/>
      <protection locked="true" hidden="false"/>
    </xf>
    <xf numFmtId="164" fontId="80" fillId="0" borderId="62" xfId="54" applyFont="true" applyBorder="true" applyAlignment="true" applyProtection="false">
      <alignment horizontal="center" vertical="bottom" textRotation="0" wrapText="false" indent="0" shrinkToFit="false"/>
      <protection locked="true" hidden="false"/>
    </xf>
    <xf numFmtId="164" fontId="80" fillId="0" borderId="51" xfId="54" applyFont="true" applyBorder="true" applyAlignment="true" applyProtection="false">
      <alignment horizontal="center" vertical="bottom" textRotation="0" wrapText="false" indent="0" shrinkToFit="false"/>
      <protection locked="true" hidden="false"/>
    </xf>
    <xf numFmtId="174" fontId="20" fillId="0" borderId="60" xfId="0" applyFont="true" applyBorder="true" applyAlignment="true" applyProtection="false">
      <alignment horizontal="center" vertical="bottom" textRotation="0" wrapText="false" indent="0" shrinkToFit="false"/>
      <protection locked="true" hidden="false"/>
    </xf>
    <xf numFmtId="180" fontId="20" fillId="0" borderId="28" xfId="54" applyFont="true" applyBorder="true" applyAlignment="false" applyProtection="true">
      <alignment horizontal="general" vertical="bottom" textRotation="0" wrapText="false" indent="0" shrinkToFit="false"/>
      <protection locked="false" hidden="false"/>
    </xf>
    <xf numFmtId="180" fontId="20" fillId="0" borderId="100" xfId="54" applyFont="true" applyBorder="true" applyAlignment="false" applyProtection="true">
      <alignment horizontal="general" vertical="bottom" textRotation="0" wrapText="false" indent="0" shrinkToFit="false"/>
      <protection locked="false" hidden="false"/>
    </xf>
    <xf numFmtId="180" fontId="20" fillId="0" borderId="12" xfId="54" applyFont="true" applyBorder="true" applyAlignment="false" applyProtection="true">
      <alignment horizontal="general" vertical="bottom" textRotation="0" wrapText="false" indent="0" shrinkToFit="false"/>
      <protection locked="false" hidden="false"/>
    </xf>
    <xf numFmtId="179" fontId="20" fillId="0" borderId="100" xfId="54" applyFont="true" applyBorder="true" applyAlignment="false" applyProtection="false">
      <alignment horizontal="general" vertical="bottom" textRotation="0" wrapText="false" indent="0" shrinkToFit="false"/>
      <protection locked="true" hidden="false"/>
    </xf>
    <xf numFmtId="179" fontId="20" fillId="0" borderId="30" xfId="54" applyFont="true" applyBorder="true" applyAlignment="false" applyProtection="false">
      <alignment horizontal="general" vertical="bottom" textRotation="0" wrapText="false" indent="0" shrinkToFit="false"/>
      <protection locked="true" hidden="false"/>
    </xf>
    <xf numFmtId="174" fontId="52" fillId="0" borderId="0" xfId="54" applyFont="true" applyBorder="false" applyAlignment="false" applyProtection="false">
      <alignment horizontal="general" vertical="bottom" textRotation="0" wrapText="false" indent="0" shrinkToFit="false"/>
      <protection locked="true" hidden="false"/>
    </xf>
    <xf numFmtId="164" fontId="20" fillId="0" borderId="65" xfId="54" applyFont="true" applyBorder="true" applyAlignment="true" applyProtection="false">
      <alignment horizontal="center" vertical="bottom" textRotation="0" wrapText="false" indent="0" shrinkToFit="false"/>
      <protection locked="true" hidden="false"/>
    </xf>
    <xf numFmtId="179" fontId="20" fillId="0" borderId="35" xfId="54" applyFont="true" applyBorder="true" applyAlignment="false" applyProtection="false">
      <alignment horizontal="general" vertical="bottom" textRotation="0" wrapText="false" indent="0" shrinkToFit="false"/>
      <protection locked="true" hidden="false"/>
    </xf>
    <xf numFmtId="174" fontId="20" fillId="0" borderId="126" xfId="0" applyFont="true" applyBorder="true" applyAlignment="true" applyProtection="false">
      <alignment horizontal="left" vertical="bottom" textRotation="0" wrapText="false" indent="0" shrinkToFit="false"/>
      <protection locked="true" hidden="false"/>
    </xf>
    <xf numFmtId="174" fontId="20" fillId="0" borderId="103" xfId="0" applyFont="true" applyBorder="true" applyAlignment="true" applyProtection="false">
      <alignment horizontal="left" vertical="bottom" textRotation="0" wrapText="false" indent="0" shrinkToFit="false"/>
      <protection locked="true" hidden="false"/>
    </xf>
    <xf numFmtId="164" fontId="20" fillId="0" borderId="0" xfId="55" applyFont="true" applyBorder="false" applyAlignment="true" applyProtection="false">
      <alignment horizontal="center" vertical="bottom" textRotation="0" wrapText="false" indent="0" shrinkToFit="false"/>
      <protection locked="true" hidden="false"/>
    </xf>
    <xf numFmtId="164" fontId="77" fillId="0" borderId="0" xfId="0" applyFont="true" applyBorder="false" applyAlignment="true" applyProtection="false">
      <alignment horizontal="left" vertical="top" textRotation="0" wrapText="true" indent="0" shrinkToFit="false"/>
      <protection locked="true" hidden="false"/>
    </xf>
    <xf numFmtId="164" fontId="34" fillId="0" borderId="0" xfId="55" applyFont="true" applyBorder="false" applyAlignment="true" applyProtection="false">
      <alignment horizontal="left" vertical="top" textRotation="0" wrapText="false" indent="0" shrinkToFit="false"/>
      <protection locked="true" hidden="false"/>
    </xf>
    <xf numFmtId="164" fontId="20" fillId="0" borderId="0" xfId="55" applyFont="true" applyBorder="false" applyAlignment="true" applyProtection="false">
      <alignment horizontal="left" vertical="bottom" textRotation="0" wrapText="false" indent="0" shrinkToFit="false"/>
      <protection locked="true" hidden="false"/>
    </xf>
    <xf numFmtId="164" fontId="20" fillId="0" borderId="70" xfId="55" applyFont="true" applyBorder="true" applyAlignment="true" applyProtection="false">
      <alignment horizontal="center" vertical="bottom" textRotation="0" wrapText="false" indent="0" shrinkToFit="false"/>
      <protection locked="true" hidden="false"/>
    </xf>
    <xf numFmtId="164" fontId="20" fillId="0" borderId="71" xfId="55" applyFont="true" applyBorder="true" applyAlignment="true" applyProtection="false">
      <alignment horizontal="center" vertical="bottom" textRotation="0" wrapText="false" indent="0" shrinkToFit="false"/>
      <protection locked="true" hidden="false"/>
    </xf>
    <xf numFmtId="164" fontId="25" fillId="0" borderId="73" xfId="55" applyFont="true" applyBorder="true" applyAlignment="true" applyProtection="false">
      <alignment horizontal="center" vertical="center" textRotation="0" wrapText="false" indent="0" shrinkToFit="false"/>
      <protection locked="true" hidden="false"/>
    </xf>
    <xf numFmtId="164" fontId="79" fillId="0" borderId="103" xfId="55" applyFont="true" applyBorder="true" applyAlignment="true" applyProtection="false">
      <alignment horizontal="center" vertical="center" textRotation="0" wrapText="false" indent="0" shrinkToFit="false"/>
      <protection locked="true" hidden="false"/>
    </xf>
    <xf numFmtId="164" fontId="25" fillId="0" borderId="4" xfId="55" applyFont="true" applyBorder="true" applyAlignment="true" applyProtection="false">
      <alignment horizontal="center" vertical="center" textRotation="0" wrapText="false" indent="0" shrinkToFit="false"/>
      <protection locked="true" hidden="false"/>
    </xf>
    <xf numFmtId="164" fontId="96" fillId="0" borderId="74" xfId="55" applyFont="true" applyBorder="true" applyAlignment="true" applyProtection="false">
      <alignment horizontal="center" vertical="center" textRotation="0" wrapText="true" indent="0" shrinkToFit="false"/>
      <protection locked="true" hidden="false"/>
    </xf>
    <xf numFmtId="164" fontId="96" fillId="0" borderId="20" xfId="55" applyFont="true" applyBorder="true" applyAlignment="true" applyProtection="false">
      <alignment horizontal="center" vertical="center" textRotation="0" wrapText="true" indent="0" shrinkToFit="false"/>
      <protection locked="true" hidden="false"/>
    </xf>
    <xf numFmtId="164" fontId="96" fillId="0" borderId="75" xfId="55" applyFont="true" applyBorder="true" applyAlignment="true" applyProtection="false">
      <alignment horizontal="center" vertical="center" textRotation="0" wrapText="false" indent="0" shrinkToFit="false"/>
      <protection locked="true" hidden="false"/>
    </xf>
    <xf numFmtId="164" fontId="96" fillId="0" borderId="124" xfId="55" applyFont="true" applyBorder="true" applyAlignment="true" applyProtection="false">
      <alignment horizontal="center" vertical="center" textRotation="0" wrapText="true" indent="0" shrinkToFit="false"/>
      <protection locked="true" hidden="false"/>
    </xf>
    <xf numFmtId="164" fontId="96" fillId="0" borderId="125" xfId="55" applyFont="true" applyBorder="true" applyAlignment="true" applyProtection="false">
      <alignment horizontal="center" vertical="center" textRotation="0" wrapText="false" indent="0" shrinkToFit="false"/>
      <protection locked="true" hidden="false"/>
    </xf>
    <xf numFmtId="164" fontId="20" fillId="0" borderId="77" xfId="55" applyFont="true" applyBorder="true" applyAlignment="true" applyProtection="false">
      <alignment horizontal="center" vertical="bottom" textRotation="0" wrapText="false" indent="0" shrinkToFit="false"/>
      <protection locked="true" hidden="false"/>
    </xf>
    <xf numFmtId="164" fontId="80" fillId="0" borderId="119" xfId="55" applyFont="true" applyBorder="true" applyAlignment="true" applyProtection="false">
      <alignment horizontal="center" vertical="bottom" textRotation="0" wrapText="false" indent="0" shrinkToFit="false"/>
      <protection locked="true" hidden="false"/>
    </xf>
    <xf numFmtId="164" fontId="80" fillId="0" borderId="62" xfId="55" applyFont="true" applyBorder="true" applyAlignment="true" applyProtection="false">
      <alignment horizontal="center" vertical="bottom" textRotation="0" wrapText="false" indent="0" shrinkToFit="false"/>
      <protection locked="true" hidden="false"/>
    </xf>
    <xf numFmtId="164" fontId="80" fillId="0" borderId="51" xfId="55" applyFont="true" applyBorder="true" applyAlignment="true" applyProtection="false">
      <alignment horizontal="center" vertical="bottom" textRotation="0" wrapText="false" indent="0" shrinkToFit="false"/>
      <protection locked="true" hidden="false"/>
    </xf>
    <xf numFmtId="180" fontId="20" fillId="0" borderId="82" xfId="55" applyFont="true" applyBorder="true" applyAlignment="false" applyProtection="true">
      <alignment horizontal="general" vertical="bottom" textRotation="0" wrapText="false" indent="0" shrinkToFit="false"/>
      <protection locked="false" hidden="false"/>
    </xf>
    <xf numFmtId="180" fontId="20" fillId="0" borderId="60" xfId="55" applyFont="true" applyBorder="true" applyAlignment="false" applyProtection="true">
      <alignment horizontal="general" vertical="bottom" textRotation="0" wrapText="false" indent="0" shrinkToFit="false"/>
      <protection locked="false" hidden="false"/>
    </xf>
    <xf numFmtId="180" fontId="20" fillId="0" borderId="127" xfId="55" applyFont="true" applyBorder="true" applyAlignment="false" applyProtection="true">
      <alignment horizontal="general" vertical="bottom" textRotation="0" wrapText="false" indent="0" shrinkToFit="false"/>
      <protection locked="false" hidden="false"/>
    </xf>
    <xf numFmtId="180" fontId="20" fillId="0" borderId="7" xfId="55" applyFont="true" applyBorder="true" applyAlignment="false" applyProtection="true">
      <alignment horizontal="general" vertical="bottom" textRotation="0" wrapText="false" indent="0" shrinkToFit="false"/>
      <protection locked="false" hidden="false"/>
    </xf>
    <xf numFmtId="179" fontId="20" fillId="0" borderId="82" xfId="55" applyFont="true" applyBorder="true" applyAlignment="false" applyProtection="false">
      <alignment horizontal="general" vertical="bottom" textRotation="0" wrapText="false" indent="0" shrinkToFit="false"/>
      <protection locked="true" hidden="false"/>
    </xf>
    <xf numFmtId="179" fontId="20" fillId="0" borderId="41" xfId="55" applyFont="true" applyBorder="true" applyAlignment="false" applyProtection="false">
      <alignment horizontal="general" vertical="bottom" textRotation="0" wrapText="false" indent="0" shrinkToFit="false"/>
      <protection locked="true" hidden="false"/>
    </xf>
    <xf numFmtId="174" fontId="52" fillId="0" borderId="0" xfId="55" applyFont="true" applyBorder="false" applyAlignment="false" applyProtection="false">
      <alignment horizontal="general" vertical="bottom" textRotation="0" wrapText="false" indent="0" shrinkToFit="false"/>
      <protection locked="true" hidden="false"/>
    </xf>
    <xf numFmtId="164" fontId="25" fillId="0" borderId="64" xfId="55" applyFont="true" applyBorder="true" applyAlignment="true" applyProtection="false">
      <alignment horizontal="right" vertical="center" textRotation="0" wrapText="false" indent="0" shrinkToFit="false"/>
      <protection locked="true" hidden="false"/>
    </xf>
    <xf numFmtId="164" fontId="20" fillId="0" borderId="65" xfId="55" applyFont="true" applyBorder="true" applyAlignment="true" applyProtection="false">
      <alignment horizontal="center" vertical="bottom" textRotation="0" wrapText="false" indent="0" shrinkToFit="false"/>
      <protection locked="true" hidden="false"/>
    </xf>
    <xf numFmtId="179" fontId="20" fillId="2" borderId="33" xfId="55" applyFont="true" applyBorder="true" applyAlignment="false" applyProtection="false">
      <alignment horizontal="general" vertical="bottom" textRotation="0" wrapText="false" indent="0" shrinkToFit="false"/>
      <protection locked="true" hidden="false"/>
    </xf>
    <xf numFmtId="179" fontId="20" fillId="2" borderId="34" xfId="55" applyFont="true" applyBorder="true" applyAlignment="false" applyProtection="false">
      <alignment horizontal="general" vertical="bottom" textRotation="0" wrapText="false" indent="0" shrinkToFit="false"/>
      <protection locked="true" hidden="false"/>
    </xf>
    <xf numFmtId="179" fontId="20" fillId="2" borderId="128" xfId="55" applyFont="true" applyBorder="true" applyAlignment="false" applyProtection="false">
      <alignment horizontal="general" vertical="bottom" textRotation="0" wrapText="false" indent="0" shrinkToFit="false"/>
      <protection locked="true" hidden="false"/>
    </xf>
    <xf numFmtId="179" fontId="20" fillId="2" borderId="35" xfId="55" applyFont="true" applyBorder="true" applyAlignment="false" applyProtection="false">
      <alignment horizontal="general" vertical="bottom" textRotation="0" wrapText="false" indent="0" shrinkToFit="false"/>
      <protection locked="true" hidden="false"/>
    </xf>
    <xf numFmtId="164" fontId="20" fillId="0" borderId="0" xfId="56" applyFont="true" applyBorder="false" applyAlignment="false" applyProtection="false">
      <alignment horizontal="general" vertical="bottom" textRotation="0" wrapText="false" indent="0" shrinkToFit="false"/>
      <protection locked="true" hidden="false"/>
    </xf>
    <xf numFmtId="164" fontId="20" fillId="0" borderId="0" xfId="56" applyFont="true" applyBorder="false" applyAlignment="true" applyProtection="false">
      <alignment horizontal="center" vertical="bottom" textRotation="0" wrapText="false" indent="0" shrinkToFit="false"/>
      <protection locked="true" hidden="false"/>
    </xf>
    <xf numFmtId="164" fontId="41" fillId="0" borderId="0" xfId="56" applyFont="true" applyBorder="false" applyAlignment="false" applyProtection="false">
      <alignment horizontal="general" vertical="bottom" textRotation="0" wrapText="false" indent="0" shrinkToFit="false"/>
      <protection locked="true" hidden="false"/>
    </xf>
    <xf numFmtId="164" fontId="20" fillId="0" borderId="70" xfId="56" applyFont="true" applyBorder="true" applyAlignment="true" applyProtection="false">
      <alignment horizontal="center" vertical="bottom" textRotation="0" wrapText="false" indent="0" shrinkToFit="false"/>
      <protection locked="true" hidden="false"/>
    </xf>
    <xf numFmtId="164" fontId="20" fillId="0" borderId="71" xfId="56" applyFont="true" applyBorder="true" applyAlignment="true" applyProtection="false">
      <alignment horizontal="center" vertical="bottom" textRotation="0" wrapText="false" indent="0" shrinkToFit="false"/>
      <protection locked="true" hidden="false"/>
    </xf>
    <xf numFmtId="164" fontId="25" fillId="0" borderId="73" xfId="56" applyFont="true" applyBorder="true" applyAlignment="true" applyProtection="false">
      <alignment horizontal="center" vertical="center" textRotation="0" wrapText="false" indent="0" shrinkToFit="false"/>
      <protection locked="true" hidden="false"/>
    </xf>
    <xf numFmtId="164" fontId="79" fillId="0" borderId="103" xfId="56" applyFont="true" applyBorder="true" applyAlignment="true" applyProtection="false">
      <alignment horizontal="center" vertical="center" textRotation="0" wrapText="false" indent="0" shrinkToFit="false"/>
      <protection locked="true" hidden="false"/>
    </xf>
    <xf numFmtId="164" fontId="25" fillId="0" borderId="4" xfId="56" applyFont="true" applyBorder="true" applyAlignment="true" applyProtection="false">
      <alignment horizontal="center" vertical="center" textRotation="0" wrapText="false" indent="0" shrinkToFit="false"/>
      <protection locked="true" hidden="false"/>
    </xf>
    <xf numFmtId="164" fontId="25" fillId="0" borderId="74" xfId="56" applyFont="true" applyBorder="true" applyAlignment="true" applyProtection="false">
      <alignment horizontal="center" vertical="center" textRotation="0" wrapText="false" indent="0" shrinkToFit="false"/>
      <protection locked="true" hidden="false"/>
    </xf>
    <xf numFmtId="164" fontId="25" fillId="0" borderId="75" xfId="56" applyFont="true" applyBorder="true" applyAlignment="true" applyProtection="false">
      <alignment horizontal="center" vertical="center" textRotation="0" wrapText="false" indent="0" shrinkToFit="false"/>
      <protection locked="true" hidden="false"/>
    </xf>
    <xf numFmtId="164" fontId="20" fillId="0" borderId="77" xfId="56" applyFont="true" applyBorder="true" applyAlignment="true" applyProtection="false">
      <alignment horizontal="center" vertical="bottom" textRotation="0" wrapText="false" indent="0" shrinkToFit="false"/>
      <protection locked="true" hidden="false"/>
    </xf>
    <xf numFmtId="164" fontId="80" fillId="0" borderId="24" xfId="56" applyFont="true" applyBorder="true" applyAlignment="true" applyProtection="false">
      <alignment horizontal="center" vertical="bottom" textRotation="0" wrapText="false" indent="0" shrinkToFit="false"/>
      <protection locked="true" hidden="false"/>
    </xf>
    <xf numFmtId="164" fontId="80" fillId="0" borderId="25" xfId="56" applyFont="true" applyBorder="true" applyAlignment="true" applyProtection="false">
      <alignment horizontal="center" vertical="bottom" textRotation="0" wrapText="false" indent="0" shrinkToFit="false"/>
      <protection locked="true" hidden="false"/>
    </xf>
    <xf numFmtId="164" fontId="80" fillId="0" borderId="26" xfId="56" applyFont="true" applyBorder="true" applyAlignment="true" applyProtection="false">
      <alignment horizontal="center" vertical="bottom" textRotation="0" wrapText="false" indent="0" shrinkToFit="false"/>
      <protection locked="true" hidden="false"/>
    </xf>
    <xf numFmtId="180" fontId="20" fillId="0" borderId="29" xfId="56" applyFont="true" applyBorder="true" applyAlignment="false" applyProtection="true">
      <alignment horizontal="general" vertical="bottom" textRotation="0" wrapText="false" indent="0" shrinkToFit="false"/>
      <protection locked="false" hidden="false"/>
    </xf>
    <xf numFmtId="180" fontId="20" fillId="0" borderId="28" xfId="56" applyFont="true" applyBorder="true" applyAlignment="false" applyProtection="true">
      <alignment horizontal="general" vertical="bottom" textRotation="0" wrapText="false" indent="0" shrinkToFit="false"/>
      <protection locked="false" hidden="false"/>
    </xf>
    <xf numFmtId="180" fontId="20" fillId="0" borderId="6" xfId="56" applyFont="true" applyBorder="true" applyAlignment="false" applyProtection="true">
      <alignment horizontal="general" vertical="bottom" textRotation="0" wrapText="false" indent="0" shrinkToFit="false"/>
      <protection locked="false" hidden="false"/>
    </xf>
    <xf numFmtId="180" fontId="20" fillId="0" borderId="55" xfId="56" applyFont="true" applyBorder="true" applyAlignment="false" applyProtection="true">
      <alignment horizontal="general" vertical="bottom" textRotation="0" wrapText="false" indent="0" shrinkToFit="false"/>
      <protection locked="false" hidden="false"/>
    </xf>
    <xf numFmtId="180" fontId="20" fillId="0" borderId="12" xfId="56" applyFont="true" applyBorder="true" applyAlignment="false" applyProtection="true">
      <alignment horizontal="general" vertical="bottom" textRotation="0" wrapText="false" indent="0" shrinkToFit="false"/>
      <protection locked="false" hidden="false"/>
    </xf>
    <xf numFmtId="180" fontId="20" fillId="0" borderId="129" xfId="56" applyFont="true" applyBorder="true" applyAlignment="false" applyProtection="true">
      <alignment horizontal="general" vertical="bottom" textRotation="0" wrapText="false" indent="0" shrinkToFit="false"/>
      <protection locked="false" hidden="false"/>
    </xf>
    <xf numFmtId="179" fontId="20" fillId="2" borderId="12" xfId="56" applyFont="true" applyBorder="true" applyAlignment="false" applyProtection="false">
      <alignment horizontal="general" vertical="bottom" textRotation="0" wrapText="false" indent="0" shrinkToFit="false"/>
      <protection locked="true" hidden="false"/>
    </xf>
    <xf numFmtId="179" fontId="20" fillId="2" borderId="130" xfId="56" applyFont="true" applyBorder="true" applyAlignment="false" applyProtection="false">
      <alignment horizontal="general" vertical="bottom" textRotation="0" wrapText="false" indent="0" shrinkToFit="false"/>
      <protection locked="true" hidden="false"/>
    </xf>
    <xf numFmtId="174" fontId="52" fillId="0" borderId="0" xfId="56" applyFont="true" applyBorder="false" applyAlignment="false" applyProtection="false">
      <alignment horizontal="general" vertical="bottom" textRotation="0" wrapText="false" indent="0" shrinkToFit="false"/>
      <protection locked="true" hidden="false"/>
    </xf>
    <xf numFmtId="164" fontId="20" fillId="0" borderId="65" xfId="56" applyFont="true" applyBorder="true" applyAlignment="true" applyProtection="false">
      <alignment horizontal="center" vertical="bottom" textRotation="0" wrapText="false" indent="0" shrinkToFit="false"/>
      <protection locked="true" hidden="false"/>
    </xf>
    <xf numFmtId="179" fontId="20" fillId="2" borderId="33" xfId="56" applyFont="true" applyBorder="true" applyAlignment="false" applyProtection="false">
      <alignment horizontal="general" vertical="bottom" textRotation="0" wrapText="false" indent="0" shrinkToFit="false"/>
      <protection locked="true" hidden="false"/>
    </xf>
    <xf numFmtId="179" fontId="20" fillId="2" borderId="34" xfId="56" applyFont="true" applyBorder="true" applyAlignment="false" applyProtection="false">
      <alignment horizontal="general" vertical="bottom" textRotation="0" wrapText="false" indent="0" shrinkToFit="false"/>
      <protection locked="true" hidden="false"/>
    </xf>
    <xf numFmtId="179" fontId="20" fillId="2" borderId="35" xfId="56" applyFont="true" applyBorder="true" applyAlignment="false" applyProtection="false">
      <alignment horizontal="general" vertical="bottom" textRotation="0" wrapText="false" indent="0" shrinkToFit="false"/>
      <protection locked="true" hidden="false"/>
    </xf>
    <xf numFmtId="164" fontId="20" fillId="0" borderId="0" xfId="57" applyFont="true" applyBorder="false" applyAlignment="false" applyProtection="false">
      <alignment horizontal="general" vertical="bottom" textRotation="0" wrapText="false" indent="0" shrinkToFit="false"/>
      <protection locked="true" hidden="false"/>
    </xf>
    <xf numFmtId="164" fontId="20" fillId="0" borderId="0" xfId="57" applyFont="true" applyBorder="false" applyAlignment="true" applyProtection="false">
      <alignment horizontal="center" vertical="bottom" textRotation="0" wrapText="false" indent="0" shrinkToFit="false"/>
      <protection locked="true" hidden="false"/>
    </xf>
    <xf numFmtId="164" fontId="41" fillId="0" borderId="0" xfId="57" applyFont="true" applyBorder="false" applyAlignment="false" applyProtection="false">
      <alignment horizontal="general" vertical="bottom" textRotation="0" wrapText="false" indent="0" shrinkToFit="false"/>
      <protection locked="true" hidden="false"/>
    </xf>
    <xf numFmtId="164" fontId="20" fillId="0" borderId="70" xfId="57" applyFont="true" applyBorder="true" applyAlignment="true" applyProtection="false">
      <alignment horizontal="center" vertical="bottom" textRotation="0" wrapText="false" indent="0" shrinkToFit="false"/>
      <protection locked="true" hidden="false"/>
    </xf>
    <xf numFmtId="164" fontId="20" fillId="0" borderId="71" xfId="57" applyFont="true" applyBorder="true" applyAlignment="true" applyProtection="false">
      <alignment horizontal="center" vertical="bottom" textRotation="0" wrapText="false" indent="0" shrinkToFit="false"/>
      <protection locked="true" hidden="false"/>
    </xf>
    <xf numFmtId="164" fontId="25" fillId="0" borderId="73" xfId="57" applyFont="true" applyBorder="true" applyAlignment="true" applyProtection="false">
      <alignment horizontal="center" vertical="center" textRotation="0" wrapText="false" indent="0" shrinkToFit="false"/>
      <protection locked="true" hidden="false"/>
    </xf>
    <xf numFmtId="164" fontId="79" fillId="0" borderId="103" xfId="57" applyFont="true" applyBorder="true" applyAlignment="true" applyProtection="false">
      <alignment horizontal="center" vertical="center" textRotation="0" wrapText="false" indent="0" shrinkToFit="false"/>
      <protection locked="true" hidden="false"/>
    </xf>
    <xf numFmtId="164" fontId="25" fillId="0" borderId="4" xfId="57" applyFont="true" applyBorder="true" applyAlignment="true" applyProtection="false">
      <alignment horizontal="center" vertical="center" textRotation="0" wrapText="false" indent="0" shrinkToFit="false"/>
      <protection locked="true" hidden="false"/>
    </xf>
    <xf numFmtId="164" fontId="25" fillId="0" borderId="74" xfId="57" applyFont="true" applyBorder="true" applyAlignment="true" applyProtection="false">
      <alignment horizontal="center" vertical="center" textRotation="0" wrapText="false" indent="0" shrinkToFit="false"/>
      <protection locked="true" hidden="false"/>
    </xf>
    <xf numFmtId="164" fontId="25" fillId="0" borderId="131" xfId="57" applyFont="true" applyBorder="true" applyAlignment="true" applyProtection="false">
      <alignment horizontal="general" vertical="center" textRotation="0" wrapText="false" indent="0" shrinkToFit="false"/>
      <protection locked="true" hidden="false"/>
    </xf>
    <xf numFmtId="164" fontId="25" fillId="0" borderId="131" xfId="57" applyFont="true" applyBorder="true" applyAlignment="true" applyProtection="false">
      <alignment horizontal="center" vertical="center" textRotation="0" wrapText="false" indent="0" shrinkToFit="false"/>
      <protection locked="true" hidden="false"/>
    </xf>
    <xf numFmtId="164" fontId="25" fillId="0" borderId="75" xfId="57" applyFont="true" applyBorder="true" applyAlignment="true" applyProtection="false">
      <alignment horizontal="center" vertical="center" textRotation="0" wrapText="false" indent="0" shrinkToFit="false"/>
      <protection locked="true" hidden="false"/>
    </xf>
    <xf numFmtId="164" fontId="20" fillId="0" borderId="77" xfId="57" applyFont="true" applyBorder="true" applyAlignment="true" applyProtection="false">
      <alignment horizontal="center" vertical="bottom" textRotation="0" wrapText="false" indent="0" shrinkToFit="false"/>
      <protection locked="true" hidden="false"/>
    </xf>
    <xf numFmtId="164" fontId="80" fillId="0" borderId="24" xfId="57" applyFont="true" applyBorder="true" applyAlignment="true" applyProtection="false">
      <alignment horizontal="center" vertical="bottom" textRotation="0" wrapText="false" indent="0" shrinkToFit="false"/>
      <protection locked="true" hidden="false"/>
    </xf>
    <xf numFmtId="164" fontId="80" fillId="0" borderId="25" xfId="57" applyFont="true" applyBorder="true" applyAlignment="true" applyProtection="false">
      <alignment horizontal="center" vertical="bottom" textRotation="0" wrapText="false" indent="0" shrinkToFit="false"/>
      <protection locked="true" hidden="false"/>
    </xf>
    <xf numFmtId="164" fontId="80" fillId="0" borderId="26" xfId="57" applyFont="true" applyBorder="true" applyAlignment="true" applyProtection="false">
      <alignment horizontal="center" vertical="bottom" textRotation="0" wrapText="false" indent="0" shrinkToFit="false"/>
      <protection locked="true" hidden="false"/>
    </xf>
    <xf numFmtId="180" fontId="20" fillId="0" borderId="29" xfId="57" applyFont="true" applyBorder="true" applyAlignment="false" applyProtection="true">
      <alignment horizontal="general" vertical="bottom" textRotation="0" wrapText="false" indent="0" shrinkToFit="false"/>
      <protection locked="false" hidden="false"/>
    </xf>
    <xf numFmtId="180" fontId="20" fillId="0" borderId="28" xfId="57" applyFont="true" applyBorder="true" applyAlignment="false" applyProtection="true">
      <alignment horizontal="general" vertical="bottom" textRotation="0" wrapText="false" indent="0" shrinkToFit="false"/>
      <protection locked="false" hidden="false"/>
    </xf>
    <xf numFmtId="180" fontId="20" fillId="0" borderId="6" xfId="57" applyFont="true" applyBorder="true" applyAlignment="false" applyProtection="true">
      <alignment horizontal="general" vertical="bottom" textRotation="0" wrapText="false" indent="0" shrinkToFit="false"/>
      <protection locked="false" hidden="false"/>
    </xf>
    <xf numFmtId="180" fontId="20" fillId="0" borderId="55" xfId="57" applyFont="true" applyBorder="true" applyAlignment="false" applyProtection="true">
      <alignment horizontal="general" vertical="bottom" textRotation="0" wrapText="false" indent="0" shrinkToFit="false"/>
      <protection locked="false" hidden="false"/>
    </xf>
    <xf numFmtId="180" fontId="20" fillId="0" borderId="12" xfId="57" applyFont="true" applyBorder="true" applyAlignment="false" applyProtection="true">
      <alignment horizontal="general" vertical="bottom" textRotation="0" wrapText="false" indent="0" shrinkToFit="false"/>
      <protection locked="false" hidden="false"/>
    </xf>
    <xf numFmtId="179" fontId="20" fillId="2" borderId="100" xfId="57" applyFont="true" applyBorder="true" applyAlignment="false" applyProtection="false">
      <alignment horizontal="general" vertical="bottom" textRotation="0" wrapText="false" indent="0" shrinkToFit="false"/>
      <protection locked="true" hidden="false"/>
    </xf>
    <xf numFmtId="179" fontId="20" fillId="2" borderId="130" xfId="57" applyFont="true" applyBorder="true" applyAlignment="false" applyProtection="false">
      <alignment horizontal="general" vertical="bottom" textRotation="0" wrapText="false" indent="0" shrinkToFit="false"/>
      <protection locked="true" hidden="false"/>
    </xf>
    <xf numFmtId="174" fontId="52" fillId="0" borderId="0" xfId="57" applyFont="true" applyBorder="false" applyAlignment="false" applyProtection="false">
      <alignment horizontal="general" vertical="bottom" textRotation="0" wrapText="false" indent="0" shrinkToFit="false"/>
      <protection locked="true" hidden="false"/>
    </xf>
    <xf numFmtId="164" fontId="25" fillId="0" borderId="64" xfId="57" applyFont="true" applyBorder="true" applyAlignment="true" applyProtection="false">
      <alignment horizontal="right" vertical="center" textRotation="0" wrapText="false" indent="0" shrinkToFit="false"/>
      <protection locked="true" hidden="false"/>
    </xf>
    <xf numFmtId="164" fontId="20" fillId="0" borderId="65" xfId="57" applyFont="true" applyBorder="true" applyAlignment="true" applyProtection="false">
      <alignment horizontal="center" vertical="bottom" textRotation="0" wrapText="false" indent="0" shrinkToFit="false"/>
      <protection locked="true" hidden="false"/>
    </xf>
    <xf numFmtId="179" fontId="20" fillId="2" borderId="33" xfId="57" applyFont="true" applyBorder="true" applyAlignment="false" applyProtection="false">
      <alignment horizontal="general" vertical="bottom" textRotation="0" wrapText="false" indent="0" shrinkToFit="false"/>
      <protection locked="true" hidden="false"/>
    </xf>
    <xf numFmtId="179" fontId="20" fillId="2" borderId="34" xfId="57" applyFont="true" applyBorder="true" applyAlignment="false" applyProtection="false">
      <alignment horizontal="general" vertical="bottom" textRotation="0" wrapText="false" indent="0" shrinkToFit="false"/>
      <protection locked="true" hidden="false"/>
    </xf>
    <xf numFmtId="179" fontId="20" fillId="2" borderId="35" xfId="57" applyFont="true" applyBorder="true" applyAlignment="false" applyProtection="false">
      <alignment horizontal="general" vertical="bottom" textRotation="0" wrapText="false" indent="0" shrinkToFit="false"/>
      <protection locked="true" hidden="false"/>
    </xf>
    <xf numFmtId="164" fontId="25" fillId="0" borderId="0" xfId="57" applyFont="true" applyBorder="false" applyAlignment="true" applyProtection="false">
      <alignment horizontal="right" vertical="center" textRotation="0" wrapText="false" indent="0" shrinkToFit="false"/>
      <protection locked="true" hidden="false"/>
    </xf>
    <xf numFmtId="164" fontId="20" fillId="2" borderId="0" xfId="57" applyFont="true" applyBorder="false" applyAlignment="false" applyProtection="false">
      <alignment horizontal="general" vertical="bottom" textRotation="0" wrapText="false" indent="0" shrinkToFit="false"/>
      <protection locked="true" hidden="false"/>
    </xf>
    <xf numFmtId="164" fontId="6" fillId="0" borderId="0" xfId="58" applyFont="false" applyBorder="false" applyAlignment="false" applyProtection="false">
      <alignment horizontal="general" vertical="bottom" textRotation="0" wrapText="false" indent="0" shrinkToFit="false"/>
      <protection locked="true" hidden="false"/>
    </xf>
    <xf numFmtId="164" fontId="79" fillId="0" borderId="70" xfId="58" applyFont="true" applyBorder="true" applyAlignment="true" applyProtection="false">
      <alignment horizontal="center" vertical="bottom" textRotation="0" wrapText="false" indent="0" shrinkToFit="false"/>
      <protection locked="true" hidden="false"/>
    </xf>
    <xf numFmtId="164" fontId="25" fillId="0" borderId="71" xfId="58" applyFont="true" applyBorder="true" applyAlignment="true" applyProtection="false">
      <alignment horizontal="center" vertical="bottom" textRotation="0" wrapText="false" indent="0" shrinkToFit="false"/>
      <protection locked="true" hidden="false"/>
    </xf>
    <xf numFmtId="164" fontId="101" fillId="0" borderId="132" xfId="58" applyFont="true" applyBorder="true" applyAlignment="true" applyProtection="false">
      <alignment horizontal="center" vertical="center" textRotation="0" wrapText="true" indent="0" shrinkToFit="false"/>
      <protection locked="true" hidden="false"/>
    </xf>
    <xf numFmtId="164" fontId="25" fillId="0" borderId="99" xfId="58" applyFont="true" applyBorder="true" applyAlignment="true" applyProtection="false">
      <alignment horizontal="center" vertical="center" textRotation="0" wrapText="false" indent="0" shrinkToFit="false"/>
      <protection locked="true" hidden="false"/>
    </xf>
    <xf numFmtId="164" fontId="102" fillId="0" borderId="78" xfId="58" applyFont="true" applyBorder="true" applyAlignment="true" applyProtection="false">
      <alignment horizontal="center" vertical="center" textRotation="0" wrapText="true" indent="0" shrinkToFit="false"/>
      <protection locked="true" hidden="false"/>
    </xf>
    <xf numFmtId="164" fontId="102" fillId="0" borderId="0" xfId="58" applyFont="true" applyBorder="false" applyAlignment="true" applyProtection="false">
      <alignment horizontal="center" vertical="center" textRotation="0" wrapText="true" indent="0" shrinkToFit="false"/>
      <protection locked="true" hidden="false"/>
    </xf>
    <xf numFmtId="164" fontId="102" fillId="0" borderId="61" xfId="58" applyFont="true" applyBorder="true" applyAlignment="true" applyProtection="false">
      <alignment horizontal="center" vertical="center" textRotation="0" wrapText="true" indent="0" shrinkToFit="false"/>
      <protection locked="true" hidden="false"/>
    </xf>
    <xf numFmtId="180" fontId="20" fillId="0" borderId="29" xfId="58" applyFont="true" applyBorder="true" applyAlignment="false" applyProtection="true">
      <alignment horizontal="general" vertical="bottom" textRotation="0" wrapText="false" indent="0" shrinkToFit="false"/>
      <protection locked="false" hidden="false"/>
    </xf>
    <xf numFmtId="180" fontId="20" fillId="0" borderId="55" xfId="58" applyFont="true" applyBorder="true" applyAlignment="false" applyProtection="true">
      <alignment horizontal="general" vertical="bottom" textRotation="0" wrapText="false" indent="0" shrinkToFit="false"/>
      <protection locked="false" hidden="false"/>
    </xf>
    <xf numFmtId="180" fontId="20" fillId="0" borderId="28" xfId="58" applyFont="true" applyBorder="true" applyAlignment="false" applyProtection="true">
      <alignment horizontal="general" vertical="bottom" textRotation="0" wrapText="false" indent="0" shrinkToFit="false"/>
      <protection locked="false" hidden="false"/>
    </xf>
    <xf numFmtId="180" fontId="20" fillId="0" borderId="6" xfId="58" applyFont="true" applyBorder="true" applyAlignment="false" applyProtection="true">
      <alignment horizontal="general" vertical="bottom" textRotation="0" wrapText="false" indent="0" shrinkToFit="false"/>
      <protection locked="false" hidden="false"/>
    </xf>
    <xf numFmtId="180" fontId="20" fillId="0" borderId="12" xfId="58" applyFont="true" applyBorder="true" applyAlignment="false" applyProtection="true">
      <alignment horizontal="general" vertical="bottom" textRotation="0" wrapText="false" indent="0" shrinkToFit="false"/>
      <protection locked="false" hidden="false"/>
    </xf>
    <xf numFmtId="180" fontId="20" fillId="0" borderId="129" xfId="58" applyFont="true" applyBorder="true" applyAlignment="false" applyProtection="true">
      <alignment horizontal="general" vertical="bottom" textRotation="0" wrapText="false" indent="0" shrinkToFit="false"/>
      <protection locked="false" hidden="false"/>
    </xf>
    <xf numFmtId="179" fontId="20" fillId="2" borderId="82" xfId="58" applyFont="true" applyBorder="true" applyAlignment="false" applyProtection="false">
      <alignment horizontal="general" vertical="bottom" textRotation="0" wrapText="false" indent="0" shrinkToFit="false"/>
      <protection locked="true" hidden="false"/>
    </xf>
    <xf numFmtId="179" fontId="20" fillId="2" borderId="60" xfId="58" applyFont="true" applyBorder="true" applyAlignment="false" applyProtection="false">
      <alignment horizontal="general" vertical="bottom" textRotation="0" wrapText="false" indent="0" shrinkToFit="false"/>
      <protection locked="true" hidden="false"/>
    </xf>
    <xf numFmtId="174" fontId="45" fillId="0" borderId="0" xfId="58" applyFont="true" applyBorder="false" applyAlignment="false" applyProtection="false">
      <alignment horizontal="general" vertical="bottom" textRotation="0" wrapText="false" indent="0" shrinkToFit="false"/>
      <protection locked="true" hidden="false"/>
    </xf>
    <xf numFmtId="164" fontId="20" fillId="0" borderId="65" xfId="58" applyFont="true" applyBorder="true" applyAlignment="true" applyProtection="false">
      <alignment horizontal="center" vertical="bottom" textRotation="0" wrapText="false" indent="0" shrinkToFit="false"/>
      <protection locked="true" hidden="false"/>
    </xf>
    <xf numFmtId="179" fontId="20" fillId="2" borderId="33" xfId="58" applyFont="true" applyBorder="true" applyAlignment="false" applyProtection="false">
      <alignment horizontal="general" vertical="bottom" textRotation="0" wrapText="false" indent="0" shrinkToFit="false"/>
      <protection locked="true" hidden="false"/>
    </xf>
    <xf numFmtId="179" fontId="20" fillId="2" borderId="34" xfId="58" applyFont="true" applyBorder="true" applyAlignment="false" applyProtection="false">
      <alignment horizontal="general" vertical="bottom" textRotation="0" wrapText="false" indent="0" shrinkToFit="false"/>
      <protection locked="true" hidden="false"/>
    </xf>
    <xf numFmtId="179" fontId="20" fillId="2" borderId="68" xfId="58" applyFont="true" applyBorder="true" applyAlignment="false" applyProtection="false">
      <alignment horizontal="general" vertical="bottom" textRotation="0" wrapText="false" indent="0" shrinkToFit="false"/>
      <protection locked="true" hidden="false"/>
    </xf>
    <xf numFmtId="179" fontId="20" fillId="2" borderId="133" xfId="58" applyFont="tru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top" textRotation="0" wrapText="false" indent="0" shrinkToFit="false"/>
      <protection locked="true" hidden="false"/>
    </xf>
    <xf numFmtId="164" fontId="103" fillId="0" borderId="9" xfId="0" applyFont="true" applyBorder="true" applyAlignment="true" applyProtection="false">
      <alignment horizontal="center" vertical="bottom" textRotation="0" wrapText="true" indent="0" shrinkToFit="false"/>
      <protection locked="true" hidden="false"/>
    </xf>
    <xf numFmtId="164" fontId="25" fillId="0" borderId="116" xfId="0" applyFont="true" applyBorder="true" applyAlignment="true" applyProtection="false">
      <alignment horizontal="center" vertical="center" textRotation="0" wrapText="false" indent="0" shrinkToFit="false"/>
      <protection locked="true" hidden="false"/>
    </xf>
    <xf numFmtId="164" fontId="20" fillId="0" borderId="73" xfId="0" applyFont="true" applyBorder="true" applyAlignment="true" applyProtection="false">
      <alignment horizontal="center" vertical="center" textRotation="0" wrapText="false" indent="0" shrinkToFit="false"/>
      <protection locked="true" hidden="false"/>
    </xf>
    <xf numFmtId="164" fontId="20" fillId="6" borderId="15" xfId="0" applyFont="true" applyBorder="true" applyAlignment="false" applyProtection="false">
      <alignment horizontal="general" vertical="bottom" textRotation="0" wrapText="false" indent="0" shrinkToFit="false"/>
      <protection locked="true" hidden="false"/>
    </xf>
    <xf numFmtId="164" fontId="20" fillId="6" borderId="17" xfId="0" applyFont="true" applyBorder="true" applyAlignment="false" applyProtection="false">
      <alignment horizontal="general" vertical="bottom" textRotation="0" wrapText="false" indent="0" shrinkToFit="false"/>
      <protection locked="true" hidden="false"/>
    </xf>
    <xf numFmtId="164" fontId="79" fillId="0" borderId="47" xfId="0" applyFont="true" applyBorder="true" applyAlignment="true" applyProtection="false">
      <alignment horizontal="center" vertical="center" textRotation="0" wrapText="false" indent="0" shrinkToFit="false"/>
      <protection locked="true" hidden="false"/>
    </xf>
    <xf numFmtId="164" fontId="25" fillId="0" borderId="61" xfId="0" applyFont="true" applyBorder="true" applyAlignment="true" applyProtection="false">
      <alignment horizontal="center" vertical="center" textRotation="0" wrapText="true" indent="0" shrinkToFit="false"/>
      <protection locked="true" hidden="false"/>
    </xf>
    <xf numFmtId="164" fontId="25" fillId="0" borderId="134" xfId="0" applyFont="true" applyBorder="true" applyAlignment="true" applyProtection="false">
      <alignment horizontal="center" vertical="center" textRotation="0" wrapText="true" indent="0" shrinkToFit="false"/>
      <protection locked="true" hidden="false"/>
    </xf>
    <xf numFmtId="164" fontId="25" fillId="0" borderId="135" xfId="0" applyFont="true" applyBorder="true" applyAlignment="true" applyProtection="false">
      <alignment horizontal="center" vertical="center" textRotation="0" wrapText="true" indent="0" shrinkToFit="false"/>
      <protection locked="true" hidden="false"/>
    </xf>
    <xf numFmtId="164" fontId="25" fillId="0" borderId="136" xfId="0" applyFont="true" applyBorder="true" applyAlignment="true" applyProtection="false">
      <alignment horizontal="center" vertical="center" textRotation="0" wrapText="true" indent="0" shrinkToFit="false"/>
      <protection locked="true" hidden="false"/>
    </xf>
    <xf numFmtId="164" fontId="25" fillId="6" borderId="137" xfId="0" applyFont="true" applyBorder="true" applyAlignment="true" applyProtection="false">
      <alignment horizontal="center" vertical="center" textRotation="0" wrapText="true" indent="0" shrinkToFit="false"/>
      <protection locked="true" hidden="false"/>
    </xf>
    <xf numFmtId="164" fontId="80" fillId="0" borderId="25" xfId="0" applyFont="true" applyBorder="true" applyAlignment="false" applyProtection="false">
      <alignment horizontal="general" vertical="bottom" textRotation="0" wrapText="false" indent="0" shrinkToFit="false"/>
      <protection locked="true" hidden="false"/>
    </xf>
    <xf numFmtId="164" fontId="80" fillId="0" borderId="84" xfId="0" applyFont="true" applyBorder="true" applyAlignment="true" applyProtection="false">
      <alignment horizontal="center" vertical="bottom" textRotation="0" wrapText="false" indent="0" shrinkToFit="false"/>
      <protection locked="true" hidden="false"/>
    </xf>
    <xf numFmtId="164" fontId="80" fillId="0" borderId="0" xfId="0" applyFont="true" applyBorder="false" applyAlignment="true" applyProtection="false">
      <alignment horizontal="center" vertical="top" textRotation="0" wrapText="false" indent="0" shrinkToFit="false"/>
      <protection locked="true" hidden="false"/>
    </xf>
    <xf numFmtId="164" fontId="80" fillId="6" borderId="47" xfId="0" applyFont="true" applyBorder="true" applyAlignment="true" applyProtection="false">
      <alignment horizontal="center" vertical="bottom" textRotation="0" wrapText="false" indent="0" shrinkToFit="false"/>
      <protection locked="true" hidden="false"/>
    </xf>
    <xf numFmtId="164" fontId="80" fillId="6" borderId="79" xfId="0" applyFont="true" applyBorder="true" applyAlignment="true" applyProtection="false">
      <alignment horizontal="center" vertical="bottom" textRotation="0" wrapText="false" indent="0" shrinkToFit="false"/>
      <protection locked="true" hidden="false"/>
    </xf>
    <xf numFmtId="164" fontId="80" fillId="0" borderId="0" xfId="0" applyFont="true" applyBorder="false" applyAlignment="false" applyProtection="false">
      <alignment horizontal="general" vertical="bottom" textRotation="0" wrapText="false" indent="0" shrinkToFit="false"/>
      <protection locked="true" hidden="false"/>
    </xf>
    <xf numFmtId="180" fontId="20" fillId="0" borderId="100" xfId="0" applyFont="true" applyBorder="true" applyAlignment="false" applyProtection="true">
      <alignment horizontal="general" vertical="bottom" textRotation="0" wrapText="false" indent="0" shrinkToFit="false"/>
      <protection locked="false" hidden="false"/>
    </xf>
    <xf numFmtId="179" fontId="20" fillId="2" borderId="100" xfId="0" applyFont="true" applyBorder="true" applyAlignment="false" applyProtection="false">
      <alignment horizontal="general" vertical="bottom" textRotation="0" wrapText="false" indent="0" shrinkToFit="false"/>
      <protection locked="true" hidden="false"/>
    </xf>
    <xf numFmtId="174" fontId="97" fillId="0" borderId="0" xfId="0" applyFont="true" applyBorder="false" applyAlignment="true" applyProtection="false">
      <alignment horizontal="center" vertical="center" textRotation="0" wrapText="false" indent="0" shrinkToFit="false"/>
      <protection locked="true" hidden="false"/>
    </xf>
    <xf numFmtId="179" fontId="20" fillId="6" borderId="138" xfId="0" applyFont="true" applyBorder="true" applyAlignment="false" applyProtection="false">
      <alignment horizontal="general" vertical="bottom" textRotation="0" wrapText="false" indent="0" shrinkToFit="false"/>
      <protection locked="true" hidden="false"/>
    </xf>
    <xf numFmtId="179" fontId="20" fillId="6" borderId="38" xfId="0" applyFont="true" applyBorder="true" applyAlignment="false" applyProtection="false">
      <alignment horizontal="general" vertical="bottom" textRotation="0" wrapText="false" indent="0" shrinkToFit="false"/>
      <protection locked="true" hidden="false"/>
    </xf>
    <xf numFmtId="179" fontId="20" fillId="6" borderId="27" xfId="0" applyFont="true" applyBorder="true" applyAlignment="false" applyProtection="false">
      <alignment horizontal="general" vertical="bottom" textRotation="0" wrapText="false" indent="0" shrinkToFit="false"/>
      <protection locked="true" hidden="false"/>
    </xf>
    <xf numFmtId="179" fontId="20" fillId="6" borderId="41" xfId="0" applyFont="true" applyBorder="true" applyAlignment="false" applyProtection="false">
      <alignment horizontal="general" vertical="bottom" textRotation="0" wrapText="false" indent="0" shrinkToFit="false"/>
      <protection locked="true" hidden="false"/>
    </xf>
    <xf numFmtId="179" fontId="20" fillId="6" borderId="139" xfId="0" applyFont="true" applyBorder="true" applyAlignment="false" applyProtection="false">
      <alignment horizontal="general" vertical="bottom" textRotation="0" wrapText="false" indent="0" shrinkToFit="false"/>
      <protection locked="true" hidden="false"/>
    </xf>
    <xf numFmtId="179" fontId="20" fillId="6" borderId="46" xfId="0" applyFont="true" applyBorder="true" applyAlignment="false" applyProtection="false">
      <alignment horizontal="general" vertical="bottom" textRotation="0" wrapText="false" indent="0" shrinkToFit="false"/>
      <protection locked="true" hidden="false"/>
    </xf>
    <xf numFmtId="164" fontId="25" fillId="0" borderId="140" xfId="0" applyFont="true" applyBorder="true" applyAlignment="true" applyProtection="false">
      <alignment horizontal="right" vertical="center" textRotation="0" wrapText="false" indent="0" shrinkToFit="false"/>
      <protection locked="true" hidden="false"/>
    </xf>
    <xf numFmtId="179" fontId="20" fillId="6" borderId="31" xfId="0" applyFont="true" applyBorder="true" applyAlignment="false" applyProtection="false">
      <alignment horizontal="general" vertical="bottom" textRotation="0" wrapText="false" indent="0" shrinkToFit="false"/>
      <protection locked="true" hidden="false"/>
    </xf>
    <xf numFmtId="179" fontId="20" fillId="6" borderId="141" xfId="0" applyFont="true" applyBorder="true" applyAlignment="false" applyProtection="false">
      <alignment horizontal="general" vertical="bottom" textRotation="0" wrapText="false" indent="0" shrinkToFit="false"/>
      <protection locked="true" hidden="false"/>
    </xf>
    <xf numFmtId="164" fontId="20" fillId="0" borderId="0" xfId="59" applyFont="true" applyBorder="false" applyAlignment="false" applyProtection="false">
      <alignment horizontal="general" vertical="bottom" textRotation="0" wrapText="false" indent="0" shrinkToFit="false"/>
      <protection locked="true" hidden="false"/>
    </xf>
    <xf numFmtId="164" fontId="20" fillId="0" borderId="0" xfId="59" applyFont="true" applyBorder="false" applyAlignment="true" applyProtection="false">
      <alignment horizontal="center" vertical="bottom" textRotation="0" wrapText="false" indent="0" shrinkToFit="false"/>
      <protection locked="true" hidden="false"/>
    </xf>
    <xf numFmtId="174" fontId="77" fillId="0" borderId="0" xfId="0" applyFont="true" applyBorder="false" applyAlignment="true" applyProtection="false">
      <alignment horizontal="general" vertical="center" textRotation="0" wrapText="false" indent="0" shrinkToFit="false"/>
      <protection locked="true" hidden="false"/>
    </xf>
    <xf numFmtId="164" fontId="25" fillId="0" borderId="0" xfId="59" applyFont="true" applyBorder="false" applyAlignment="true" applyProtection="false">
      <alignment horizontal="center" vertical="center" textRotation="0" wrapText="false" indent="0" shrinkToFit="false"/>
      <protection locked="true" hidden="false"/>
    </xf>
    <xf numFmtId="164" fontId="34" fillId="0" borderId="0" xfId="59" applyFont="true" applyBorder="false" applyAlignment="true" applyProtection="false">
      <alignment horizontal="left" vertical="top" textRotation="0" wrapText="false" indent="0" shrinkToFit="false"/>
      <protection locked="true" hidden="false"/>
    </xf>
    <xf numFmtId="164" fontId="20" fillId="0" borderId="9" xfId="59" applyFont="true" applyBorder="true" applyAlignment="false" applyProtection="false">
      <alignment horizontal="general" vertical="bottom" textRotation="0" wrapText="false" indent="0" shrinkToFit="false"/>
      <protection locked="true" hidden="false"/>
    </xf>
    <xf numFmtId="164" fontId="34" fillId="0" borderId="115" xfId="59" applyFont="true" applyBorder="true" applyAlignment="true" applyProtection="false">
      <alignment horizontal="left" vertical="top" textRotation="0" wrapText="false" indent="0" shrinkToFit="false"/>
      <protection locked="true" hidden="false"/>
    </xf>
    <xf numFmtId="164" fontId="20" fillId="0" borderId="71" xfId="59" applyFont="true" applyBorder="true" applyAlignment="true" applyProtection="false">
      <alignment horizontal="center" vertical="bottom" textRotation="0" wrapText="false" indent="0" shrinkToFit="false"/>
      <protection locked="true" hidden="false"/>
    </xf>
    <xf numFmtId="164" fontId="25" fillId="0" borderId="17" xfId="59" applyFont="true" applyBorder="true" applyAlignment="true" applyProtection="false">
      <alignment horizontal="center" vertical="center" textRotation="0" wrapText="false" indent="0" shrinkToFit="false"/>
      <protection locked="true" hidden="false"/>
    </xf>
    <xf numFmtId="164" fontId="79" fillId="0" borderId="47" xfId="59" applyFont="true" applyBorder="true" applyAlignment="true" applyProtection="false">
      <alignment horizontal="center" vertical="center" textRotation="0" wrapText="false" indent="0" shrinkToFit="false"/>
      <protection locked="true" hidden="false"/>
    </xf>
    <xf numFmtId="164" fontId="25" fillId="0" borderId="4" xfId="59" applyFont="true" applyBorder="true" applyAlignment="true" applyProtection="false">
      <alignment horizontal="center" vertical="center" textRotation="0" wrapText="false" indent="0" shrinkToFit="false"/>
      <protection locked="true" hidden="false"/>
    </xf>
    <xf numFmtId="164" fontId="101" fillId="0" borderId="20" xfId="59" applyFont="true" applyBorder="true" applyAlignment="true" applyProtection="false">
      <alignment horizontal="center" vertical="center" textRotation="0" wrapText="true" indent="0" shrinkToFit="false"/>
      <protection locked="true" hidden="false"/>
    </xf>
    <xf numFmtId="164" fontId="105" fillId="0" borderId="20" xfId="0" applyFont="true" applyBorder="true" applyAlignment="true" applyProtection="false">
      <alignment horizontal="center" vertical="center" textRotation="0" wrapText="true" indent="0" shrinkToFit="false"/>
      <protection locked="true" hidden="false"/>
    </xf>
    <xf numFmtId="164" fontId="106" fillId="0" borderId="20" xfId="59" applyFont="true" applyBorder="true" applyAlignment="true" applyProtection="false">
      <alignment horizontal="center" vertical="center" textRotation="0" wrapText="true" indent="0" shrinkToFit="false"/>
      <protection locked="true" hidden="false"/>
    </xf>
    <xf numFmtId="164" fontId="101" fillId="0" borderId="124" xfId="59" applyFont="true" applyBorder="true" applyAlignment="true" applyProtection="false">
      <alignment horizontal="center" vertical="center" textRotation="0" wrapText="true" indent="0" shrinkToFit="false"/>
      <protection locked="true" hidden="false"/>
    </xf>
    <xf numFmtId="164" fontId="101" fillId="0" borderId="124" xfId="59" applyFont="true" applyBorder="true" applyAlignment="true" applyProtection="true">
      <alignment horizontal="center" vertical="center" textRotation="0" wrapText="true" indent="0" shrinkToFit="false"/>
      <protection locked="false" hidden="false"/>
    </xf>
    <xf numFmtId="164" fontId="101" fillId="0" borderId="86" xfId="59" applyFont="true" applyBorder="true" applyAlignment="true" applyProtection="false">
      <alignment horizontal="center" vertical="center" textRotation="0" wrapText="true" indent="0" shrinkToFit="false"/>
      <protection locked="true" hidden="false"/>
    </xf>
    <xf numFmtId="164" fontId="20" fillId="0" borderId="142" xfId="59" applyFont="true" applyBorder="true" applyAlignment="true" applyProtection="false">
      <alignment horizontal="center" vertical="center" textRotation="0" wrapText="true" indent="0" shrinkToFit="false"/>
      <protection locked="true" hidden="false"/>
    </xf>
    <xf numFmtId="164" fontId="102" fillId="0" borderId="87" xfId="59" applyFont="true" applyBorder="true" applyAlignment="true" applyProtection="false">
      <alignment horizontal="center" vertical="center" textRotation="0" wrapText="false" indent="0" shrinkToFit="false"/>
      <protection locked="true" hidden="false"/>
    </xf>
    <xf numFmtId="164" fontId="102" fillId="0" borderId="88" xfId="59" applyFont="true" applyBorder="true" applyAlignment="true" applyProtection="false">
      <alignment horizontal="center" vertical="center" textRotation="0" wrapText="false" indent="0" shrinkToFit="false"/>
      <protection locked="true" hidden="false"/>
    </xf>
    <xf numFmtId="164" fontId="102" fillId="0" borderId="143" xfId="59" applyFont="true" applyBorder="true" applyAlignment="true" applyProtection="false">
      <alignment horizontal="center" vertical="center" textRotation="0" wrapText="false" indent="0" shrinkToFit="false"/>
      <protection locked="true" hidden="false"/>
    </xf>
    <xf numFmtId="164" fontId="102" fillId="0" borderId="5" xfId="59" applyFont="true" applyBorder="true" applyAlignment="true" applyProtection="false">
      <alignment horizontal="center" vertical="center" textRotation="0" wrapText="false" indent="0" shrinkToFit="false"/>
      <protection locked="true" hidden="false"/>
    </xf>
    <xf numFmtId="164" fontId="80" fillId="0" borderId="105" xfId="59" applyFont="true" applyBorder="true" applyAlignment="true" applyProtection="false">
      <alignment horizontal="center" vertical="bottom" textRotation="0" wrapText="false" indent="0" shrinkToFit="false"/>
      <protection locked="true" hidden="false"/>
    </xf>
    <xf numFmtId="164" fontId="80" fillId="0" borderId="99" xfId="59" applyFont="true" applyBorder="true" applyAlignment="true" applyProtection="false">
      <alignment horizontal="center" vertical="bottom" textRotation="0" wrapText="false" indent="0" shrinkToFit="false"/>
      <protection locked="true" hidden="false"/>
    </xf>
    <xf numFmtId="164" fontId="80" fillId="0" borderId="97" xfId="59" applyFont="true" applyBorder="true" applyAlignment="true" applyProtection="false">
      <alignment horizontal="center" vertical="bottom" textRotation="0" wrapText="false" indent="0" shrinkToFit="false"/>
      <protection locked="true" hidden="false"/>
    </xf>
    <xf numFmtId="164" fontId="80" fillId="0" borderId="25" xfId="59" applyFont="true" applyBorder="true" applyAlignment="true" applyProtection="false">
      <alignment horizontal="center" vertical="bottom" textRotation="0" wrapText="false" indent="0" shrinkToFit="false"/>
      <protection locked="true" hidden="false"/>
    </xf>
    <xf numFmtId="164" fontId="80" fillId="0" borderId="95" xfId="59" applyFont="true" applyBorder="true" applyAlignment="true" applyProtection="false">
      <alignment horizontal="center" vertical="bottom" textRotation="0" wrapText="false" indent="0" shrinkToFit="false"/>
      <protection locked="true" hidden="false"/>
    </xf>
    <xf numFmtId="164" fontId="80" fillId="0" borderId="96" xfId="59" applyFont="true" applyBorder="true" applyAlignment="true" applyProtection="false">
      <alignment horizontal="center" vertical="bottom" textRotation="0" wrapText="false" indent="0" shrinkToFit="false"/>
      <protection locked="true" hidden="false"/>
    </xf>
    <xf numFmtId="164" fontId="80" fillId="0" borderId="0" xfId="59" applyFont="true" applyBorder="false" applyAlignment="false" applyProtection="false">
      <alignment horizontal="general" vertical="bottom" textRotation="0" wrapText="false" indent="0" shrinkToFit="false"/>
      <protection locked="true" hidden="false"/>
    </xf>
    <xf numFmtId="179" fontId="20" fillId="0" borderId="82" xfId="59" applyFont="true" applyBorder="true" applyAlignment="false" applyProtection="true">
      <alignment horizontal="general" vertical="bottom" textRotation="0" wrapText="false" indent="0" shrinkToFit="false"/>
      <protection locked="false" hidden="false"/>
    </xf>
    <xf numFmtId="179" fontId="20" fillId="0" borderId="60" xfId="59" applyFont="true" applyBorder="true" applyAlignment="false" applyProtection="true">
      <alignment horizontal="general" vertical="bottom" textRotation="0" wrapText="false" indent="0" shrinkToFit="false"/>
      <protection locked="false" hidden="false"/>
    </xf>
    <xf numFmtId="179" fontId="20" fillId="0" borderId="142" xfId="59" applyFont="true" applyBorder="true" applyAlignment="false" applyProtection="true">
      <alignment horizontal="general" vertical="bottom" textRotation="0" wrapText="false" indent="0" shrinkToFit="false"/>
      <protection locked="false" hidden="false"/>
    </xf>
    <xf numFmtId="179" fontId="20" fillId="0" borderId="127" xfId="59" applyFont="true" applyBorder="true" applyAlignment="false" applyProtection="true">
      <alignment horizontal="general" vertical="bottom" textRotation="0" wrapText="false" indent="0" shrinkToFit="false"/>
      <protection locked="false" hidden="false"/>
    </xf>
    <xf numFmtId="179" fontId="20" fillId="2" borderId="106" xfId="59" applyFont="true" applyBorder="true" applyAlignment="false" applyProtection="false">
      <alignment horizontal="general" vertical="bottom" textRotation="0" wrapText="false" indent="0" shrinkToFit="false"/>
      <protection locked="true" hidden="false"/>
    </xf>
    <xf numFmtId="179" fontId="20" fillId="2" borderId="57" xfId="59" applyFont="true" applyBorder="true" applyAlignment="false" applyProtection="false">
      <alignment horizontal="general" vertical="bottom" textRotation="0" wrapText="false" indent="0" shrinkToFit="false"/>
      <protection locked="true" hidden="false"/>
    </xf>
    <xf numFmtId="180" fontId="20" fillId="0" borderId="82" xfId="59" applyFont="true" applyBorder="true" applyAlignment="false" applyProtection="true">
      <alignment horizontal="general" vertical="bottom" textRotation="0" wrapText="false" indent="0" shrinkToFit="false"/>
      <protection locked="false" hidden="false"/>
    </xf>
    <xf numFmtId="180" fontId="20" fillId="0" borderId="60" xfId="59" applyFont="true" applyBorder="true" applyAlignment="false" applyProtection="true">
      <alignment horizontal="general" vertical="bottom" textRotation="0" wrapText="false" indent="0" shrinkToFit="false"/>
      <protection locked="false" hidden="false"/>
    </xf>
    <xf numFmtId="180" fontId="20" fillId="0" borderId="142" xfId="59" applyFont="true" applyBorder="true" applyAlignment="false" applyProtection="true">
      <alignment horizontal="general" vertical="bottom" textRotation="0" wrapText="false" indent="0" shrinkToFit="false"/>
      <protection locked="false" hidden="false"/>
    </xf>
    <xf numFmtId="179" fontId="20" fillId="2" borderId="82" xfId="59" applyFont="true" applyBorder="true" applyAlignment="false" applyProtection="false">
      <alignment horizontal="general" vertical="bottom" textRotation="0" wrapText="false" indent="0" shrinkToFit="false"/>
      <protection locked="true" hidden="false"/>
    </xf>
    <xf numFmtId="179" fontId="20" fillId="2" borderId="60" xfId="59" applyFont="true" applyBorder="true" applyAlignment="false" applyProtection="false">
      <alignment horizontal="general" vertical="bottom" textRotation="0" wrapText="false" indent="0" shrinkToFit="false"/>
      <protection locked="true" hidden="false"/>
    </xf>
    <xf numFmtId="164" fontId="20" fillId="0" borderId="34" xfId="59" applyFont="true" applyBorder="true" applyAlignment="true" applyProtection="false">
      <alignment horizontal="center" vertical="bottom" textRotation="0" wrapText="false" indent="0" shrinkToFit="false"/>
      <protection locked="true" hidden="false"/>
    </xf>
    <xf numFmtId="179" fontId="20" fillId="2" borderId="33" xfId="59" applyFont="true" applyBorder="true" applyAlignment="false" applyProtection="false">
      <alignment horizontal="general" vertical="bottom" textRotation="0" wrapText="false" indent="0" shrinkToFit="false"/>
      <protection locked="true" hidden="false"/>
    </xf>
    <xf numFmtId="179" fontId="20" fillId="2" borderId="34" xfId="59" applyFont="true" applyBorder="true" applyAlignment="false" applyProtection="false">
      <alignment horizontal="general" vertical="bottom" textRotation="0" wrapText="false" indent="0" shrinkToFit="false"/>
      <protection locked="true" hidden="false"/>
    </xf>
    <xf numFmtId="179" fontId="20" fillId="2" borderId="140" xfId="59" applyFont="true" applyBorder="true" applyAlignment="false" applyProtection="false">
      <alignment horizontal="general" vertical="bottom" textRotation="0" wrapText="false" indent="0" shrinkToFit="false"/>
      <protection locked="true" hidden="false"/>
    </xf>
    <xf numFmtId="179" fontId="20" fillId="2" borderId="68" xfId="59" applyFont="true" applyBorder="true" applyAlignment="false" applyProtection="false">
      <alignment horizontal="general" vertical="bottom" textRotation="0" wrapText="false" indent="0" shrinkToFit="false"/>
      <protection locked="true" hidden="false"/>
    </xf>
    <xf numFmtId="179" fontId="20" fillId="2" borderId="35" xfId="59" applyFont="true" applyBorder="true" applyAlignment="false" applyProtection="false">
      <alignment horizontal="general" vertical="bottom" textRotation="0" wrapText="false" indent="0" shrinkToFit="false"/>
      <protection locked="true" hidden="false"/>
    </xf>
    <xf numFmtId="164" fontId="25" fillId="0" borderId="0" xfId="59" applyFont="true" applyBorder="false" applyAlignment="false" applyProtection="false">
      <alignment horizontal="general" vertical="bottom" textRotation="0" wrapText="false" indent="0" shrinkToFit="false"/>
      <protection locked="true" hidden="false"/>
    </xf>
    <xf numFmtId="164" fontId="20" fillId="0" borderId="0" xfId="59" applyFont="true" applyBorder="false" applyAlignment="true" applyProtection="false">
      <alignment horizontal="right" vertical="bottom" textRotation="0" wrapText="false" indent="0" shrinkToFit="false"/>
      <protection locked="true" hidden="false"/>
    </xf>
    <xf numFmtId="179" fontId="20" fillId="0" borderId="0" xfId="59" applyFont="true" applyBorder="false" applyAlignment="false" applyProtection="false">
      <alignment horizontal="general" vertical="bottom" textRotation="0" wrapText="false" indent="0" shrinkToFit="false"/>
      <protection locked="true" hidden="false"/>
    </xf>
    <xf numFmtId="164" fontId="25" fillId="0" borderId="73" xfId="0" applyFont="true" applyBorder="true" applyAlignment="true" applyProtection="false">
      <alignment horizontal="center" vertical="center" textRotation="0" wrapText="false" indent="0" shrinkToFit="false"/>
      <protection locked="true" hidden="false"/>
    </xf>
    <xf numFmtId="164" fontId="20" fillId="9" borderId="40" xfId="0" applyFont="true" applyBorder="true" applyAlignment="false" applyProtection="false">
      <alignment horizontal="general" vertical="bottom" textRotation="0" wrapText="false" indent="0" shrinkToFit="false"/>
      <protection locked="true" hidden="false"/>
    </xf>
    <xf numFmtId="164" fontId="25" fillId="0" borderId="4" xfId="0" applyFont="true" applyBorder="true" applyAlignment="true" applyProtection="false">
      <alignment horizontal="center" vertical="center" textRotation="0" wrapText="false" indent="0" shrinkToFit="false"/>
      <protection locked="true" hidden="false"/>
    </xf>
    <xf numFmtId="164" fontId="20" fillId="0" borderId="134" xfId="0" applyFont="true" applyBorder="true" applyAlignment="true" applyProtection="false">
      <alignment horizontal="center" vertical="center" textRotation="0" wrapText="true" indent="0" shrinkToFit="false"/>
      <protection locked="true" hidden="false"/>
    </xf>
    <xf numFmtId="164" fontId="20" fillId="0" borderId="74" xfId="0" applyFont="true" applyBorder="true" applyAlignment="true" applyProtection="false">
      <alignment horizontal="center" vertical="center" textRotation="0" wrapText="true" indent="0" shrinkToFit="false"/>
      <protection locked="true" hidden="false"/>
    </xf>
    <xf numFmtId="164" fontId="20" fillId="2" borderId="135" xfId="0" applyFont="true" applyBorder="true" applyAlignment="true" applyProtection="false">
      <alignment horizontal="center" vertical="center" textRotation="0" wrapText="true" indent="0" shrinkToFit="false"/>
      <protection locked="true" hidden="false"/>
    </xf>
    <xf numFmtId="164" fontId="20" fillId="0" borderId="75" xfId="0" applyFont="true" applyBorder="true" applyAlignment="true" applyProtection="false">
      <alignment horizontal="center" vertical="center" textRotation="0" wrapText="true" indent="0" shrinkToFit="false"/>
      <protection locked="true" hidden="false"/>
    </xf>
    <xf numFmtId="164" fontId="97" fillId="2" borderId="0" xfId="0" applyFont="true" applyBorder="false" applyAlignment="true" applyProtection="false">
      <alignment horizontal="center" vertical="bottom" textRotation="0" wrapText="true" indent="0" shrinkToFit="false"/>
      <protection locked="true" hidden="false"/>
    </xf>
    <xf numFmtId="164" fontId="98" fillId="9" borderId="42" xfId="0" applyFont="true" applyBorder="true" applyAlignment="true" applyProtection="false">
      <alignment horizontal="center" vertical="top" textRotation="0" wrapText="true" indent="0" shrinkToFit="false"/>
      <protection locked="true" hidden="false"/>
    </xf>
    <xf numFmtId="164" fontId="80" fillId="0" borderId="77" xfId="0" applyFont="true" applyBorder="true" applyAlignment="true" applyProtection="false">
      <alignment horizontal="center" vertical="bottom" textRotation="0" wrapText="false" indent="0" shrinkToFit="false"/>
      <protection locked="true" hidden="false"/>
    </xf>
    <xf numFmtId="164" fontId="107" fillId="0" borderId="24" xfId="0" applyFont="true" applyBorder="true" applyAlignment="true" applyProtection="false">
      <alignment horizontal="center" vertical="bottom" textRotation="0" wrapText="false" indent="0" shrinkToFit="false"/>
      <protection locked="true" hidden="false"/>
    </xf>
    <xf numFmtId="164" fontId="107" fillId="2" borderId="24" xfId="0" applyFont="true" applyBorder="true" applyAlignment="true" applyProtection="false">
      <alignment horizontal="center" vertical="bottom" textRotation="0" wrapText="false" indent="0" shrinkToFit="false"/>
      <protection locked="true" hidden="false"/>
    </xf>
    <xf numFmtId="164" fontId="107" fillId="0" borderId="120" xfId="0" applyFont="true" applyBorder="true" applyAlignment="true" applyProtection="false">
      <alignment horizontal="center" vertical="bottom" textRotation="0" wrapText="false" indent="0" shrinkToFit="false"/>
      <protection locked="true" hidden="false"/>
    </xf>
    <xf numFmtId="174" fontId="108" fillId="0" borderId="6" xfId="0" applyFont="true" applyBorder="true" applyAlignment="true" applyProtection="false">
      <alignment horizontal="center" vertical="bottom" textRotation="0" wrapText="false" indent="0" shrinkToFit="false"/>
      <protection locked="true" hidden="false"/>
    </xf>
    <xf numFmtId="164" fontId="108" fillId="0" borderId="0" xfId="0" applyFont="true" applyBorder="false" applyAlignment="true" applyProtection="false">
      <alignment horizontal="center" vertical="bottom" textRotation="0" wrapText="false" indent="0" shrinkToFit="false"/>
      <protection locked="true" hidden="false"/>
    </xf>
    <xf numFmtId="174" fontId="20" fillId="0" borderId="27" xfId="0" applyFont="true" applyBorder="true" applyAlignment="true" applyProtection="false">
      <alignment horizontal="left" vertical="bottom" textRotation="0" wrapText="false" indent="0" shrinkToFit="false"/>
      <protection locked="true" hidden="false"/>
    </xf>
    <xf numFmtId="182" fontId="20" fillId="0" borderId="29" xfId="0" applyFont="true" applyBorder="true" applyAlignment="false" applyProtection="true">
      <alignment horizontal="general" vertical="bottom" textRotation="0" wrapText="false" indent="0" shrinkToFit="false"/>
      <protection locked="false" hidden="false"/>
    </xf>
    <xf numFmtId="179" fontId="20" fillId="0" borderId="23" xfId="0" applyFont="true" applyBorder="true" applyAlignment="false" applyProtection="true">
      <alignment horizontal="general" vertical="bottom" textRotation="0" wrapText="false" indent="0" shrinkToFit="false"/>
      <protection locked="false" hidden="false"/>
    </xf>
    <xf numFmtId="180" fontId="20" fillId="0" borderId="23" xfId="0" applyFont="true" applyBorder="true" applyAlignment="false" applyProtection="true">
      <alignment horizontal="general" vertical="bottom" textRotation="0" wrapText="false" indent="0" shrinkToFit="false"/>
      <protection locked="false" hidden="false"/>
    </xf>
    <xf numFmtId="174" fontId="20" fillId="0" borderId="138" xfId="0" applyFont="true" applyBorder="true" applyAlignment="false" applyProtection="false">
      <alignment horizontal="general" vertical="bottom" textRotation="0" wrapText="false" indent="0" shrinkToFit="false"/>
      <protection locked="true" hidden="false"/>
    </xf>
    <xf numFmtId="174" fontId="20" fillId="0" borderId="144" xfId="0" applyFont="true" applyBorder="true" applyAlignment="false" applyProtection="false">
      <alignment horizontal="general" vertical="bottom" textRotation="0" wrapText="false" indent="0" shrinkToFit="false"/>
      <protection locked="true" hidden="false"/>
    </xf>
    <xf numFmtId="174" fontId="20" fillId="0" borderId="3" xfId="0" applyFont="true" applyBorder="true" applyAlignment="false" applyProtection="false">
      <alignment horizontal="general" vertical="bottom" textRotation="0" wrapText="false" indent="0" shrinkToFit="false"/>
      <protection locked="true" hidden="false"/>
    </xf>
    <xf numFmtId="164" fontId="20" fillId="0" borderId="65" xfId="0" applyFont="true" applyBorder="true" applyAlignment="true" applyProtection="false">
      <alignment horizontal="center" vertical="bottom" textRotation="0" wrapText="false" indent="0" shrinkToFit="false"/>
      <protection locked="true" hidden="false"/>
    </xf>
    <xf numFmtId="183" fontId="20" fillId="2" borderId="128" xfId="0" applyFont="true" applyBorder="true" applyAlignment="false" applyProtection="false">
      <alignment horizontal="general" vertical="bottom" textRotation="0" wrapText="false" indent="0" shrinkToFit="false"/>
      <protection locked="true" hidden="false"/>
    </xf>
    <xf numFmtId="179" fontId="20" fillId="2" borderId="128" xfId="0" applyFont="true" applyBorder="true" applyAlignment="false" applyProtection="false">
      <alignment horizontal="general" vertical="bottom" textRotation="0" wrapText="false" indent="0" shrinkToFit="false"/>
      <protection locked="true" hidden="false"/>
    </xf>
    <xf numFmtId="179" fontId="20" fillId="2" borderId="145" xfId="0" applyFont="true" applyBorder="true" applyAlignment="false" applyProtection="false">
      <alignment horizontal="general" vertical="bottom" textRotation="0" wrapText="false" indent="0" shrinkToFit="false"/>
      <protection locked="true" hidden="false"/>
    </xf>
    <xf numFmtId="184" fontId="20" fillId="2" borderId="128" xfId="0" applyFont="true" applyBorder="true" applyAlignment="false" applyProtection="false">
      <alignment horizontal="general" vertical="bottom" textRotation="0" wrapText="false" indent="0" shrinkToFit="false"/>
      <protection locked="true" hidden="false"/>
    </xf>
    <xf numFmtId="174" fontId="20" fillId="0" borderId="0" xfId="0" applyFont="true" applyBorder="false" applyAlignment="true" applyProtection="false">
      <alignment horizontal="left" vertical="bottom" textRotation="0" wrapText="false" indent="0" shrinkToFit="false"/>
      <protection locked="true" hidden="false"/>
    </xf>
    <xf numFmtId="164" fontId="109" fillId="0" borderId="0" xfId="0" applyFont="true" applyBorder="false" applyAlignment="true" applyProtection="false">
      <alignment horizontal="general" vertical="center"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25" fillId="0" borderId="17" xfId="0" applyFont="true" applyBorder="true" applyAlignment="true" applyProtection="false">
      <alignment horizontal="center" vertical="center" textRotation="0" wrapText="false" indent="0" shrinkToFit="false"/>
      <protection locked="true" hidden="false"/>
    </xf>
    <xf numFmtId="164" fontId="79" fillId="0" borderId="47" xfId="0" applyFont="true" applyBorder="true" applyAlignment="true" applyProtection="false">
      <alignment horizontal="center" vertical="bottom" textRotation="0" wrapText="false" indent="0" shrinkToFit="false"/>
      <protection locked="true" hidden="false"/>
    </xf>
    <xf numFmtId="164" fontId="25" fillId="0" borderId="96" xfId="0" applyFont="true" applyBorder="true" applyAlignment="true" applyProtection="false">
      <alignment horizontal="center" vertical="bottom" textRotation="0" wrapText="false" indent="0" shrinkToFit="false"/>
      <protection locked="true" hidden="false"/>
    </xf>
    <xf numFmtId="164" fontId="102" fillId="0" borderId="78" xfId="0" applyFont="true" applyBorder="true" applyAlignment="true" applyProtection="false">
      <alignment horizontal="center" vertical="center" textRotation="0" wrapText="true" indent="0" shrinkToFit="false"/>
      <protection locked="true" hidden="false"/>
    </xf>
    <xf numFmtId="164" fontId="102" fillId="0" borderId="146" xfId="0" applyFont="true" applyBorder="true" applyAlignment="true" applyProtection="false">
      <alignment horizontal="center" vertical="center" textRotation="0" wrapText="true" indent="0" shrinkToFit="false"/>
      <protection locked="true" hidden="false"/>
    </xf>
    <xf numFmtId="164" fontId="80" fillId="0" borderId="146" xfId="0" applyFont="true" applyBorder="true" applyAlignment="true" applyProtection="false">
      <alignment horizontal="center" vertical="center" textRotation="0" wrapText="true" indent="0" shrinkToFit="false"/>
      <protection locked="true" hidden="false"/>
    </xf>
    <xf numFmtId="164" fontId="25" fillId="0" borderId="79" xfId="0" applyFont="true" applyBorder="true" applyAlignment="true" applyProtection="false">
      <alignment horizontal="center" vertical="center" textRotation="0" wrapText="true" indent="0" shrinkToFit="false"/>
      <protection locked="true" hidden="false"/>
    </xf>
    <xf numFmtId="164" fontId="110" fillId="10" borderId="0" xfId="0" applyFont="true" applyBorder="false" applyAlignment="true" applyProtection="false">
      <alignment horizontal="center" vertical="center" textRotation="0" wrapText="true" indent="0" shrinkToFit="false"/>
      <protection locked="true" hidden="false"/>
    </xf>
    <xf numFmtId="164" fontId="25" fillId="0" borderId="77" xfId="0" applyFont="true" applyBorder="true" applyAlignment="true" applyProtection="false">
      <alignment horizontal="center" vertical="center" textRotation="0" wrapText="false" indent="0" shrinkToFit="false"/>
      <protection locked="true" hidden="false"/>
    </xf>
    <xf numFmtId="164" fontId="111" fillId="0" borderId="24" xfId="0" applyFont="true" applyBorder="true" applyAlignment="true" applyProtection="false">
      <alignment horizontal="center" vertical="center" textRotation="0" wrapText="true" indent="0" shrinkToFit="false"/>
      <protection locked="true" hidden="false"/>
    </xf>
    <xf numFmtId="164" fontId="111" fillId="0" borderId="147" xfId="0" applyFont="true" applyBorder="true" applyAlignment="true" applyProtection="false">
      <alignment horizontal="center" vertical="center" textRotation="0" wrapText="true" indent="0" shrinkToFit="false"/>
      <protection locked="true" hidden="false"/>
    </xf>
    <xf numFmtId="164" fontId="20" fillId="0" borderId="26" xfId="0" applyFont="true" applyBorder="true" applyAlignment="true" applyProtection="false">
      <alignment horizontal="center" vertical="center" textRotation="0" wrapText="false" indent="0" shrinkToFit="false"/>
      <protection locked="true" hidden="false"/>
    </xf>
    <xf numFmtId="179" fontId="20" fillId="0" borderId="100" xfId="0" applyFont="true" applyBorder="true" applyAlignment="false" applyProtection="true">
      <alignment horizontal="general" vertical="bottom" textRotation="0" wrapText="false" indent="0" shrinkToFit="false"/>
      <protection locked="false" hidden="false"/>
    </xf>
    <xf numFmtId="179" fontId="20" fillId="0" borderId="22" xfId="0" applyFont="true" applyBorder="true" applyAlignment="false" applyProtection="true">
      <alignment horizontal="general" vertical="bottom" textRotation="0" wrapText="false" indent="0" shrinkToFit="false"/>
      <protection locked="false" hidden="false"/>
    </xf>
    <xf numFmtId="179" fontId="20" fillId="2" borderId="130" xfId="0" applyFont="true" applyBorder="true" applyAlignment="false" applyProtection="false">
      <alignment horizontal="general" vertical="bottom" textRotation="0" wrapText="false" indent="0" shrinkToFit="false"/>
      <protection locked="true" hidden="false"/>
    </xf>
    <xf numFmtId="180" fontId="20" fillId="0" borderId="22" xfId="0" applyFont="true" applyBorder="true" applyAlignment="false" applyProtection="true">
      <alignment horizontal="general" vertical="bottom" textRotation="0" wrapText="false" indent="0" shrinkToFit="false"/>
      <protection locked="false" hidden="false"/>
    </xf>
    <xf numFmtId="164" fontId="97" fillId="10" borderId="0" xfId="0" applyFont="true" applyBorder="false" applyAlignment="true" applyProtection="false">
      <alignment horizontal="center" vertical="bottom" textRotation="0" wrapText="false" indent="0" shrinkToFit="false"/>
      <protection locked="true" hidden="false"/>
    </xf>
    <xf numFmtId="179" fontId="20" fillId="2" borderId="33" xfId="0" applyFont="true" applyBorder="true" applyAlignment="false" applyProtection="false">
      <alignment horizontal="general" vertical="bottom" textRotation="0" wrapText="false" indent="0" shrinkToFit="false"/>
      <protection locked="true" hidden="false"/>
    </xf>
    <xf numFmtId="164" fontId="59" fillId="0" borderId="9" xfId="0" applyFont="true" applyBorder="true" applyAlignment="true" applyProtection="false">
      <alignment horizontal="center" vertical="center" textRotation="0" wrapText="true" indent="0" shrinkToFit="false"/>
      <protection locked="true" hidden="false"/>
    </xf>
    <xf numFmtId="164" fontId="25" fillId="0" borderId="15" xfId="0" applyFont="true" applyBorder="true" applyAlignment="true" applyProtection="false">
      <alignment horizontal="center" vertical="center" textRotation="0" wrapText="false" indent="0" shrinkToFit="false"/>
      <protection locked="true" hidden="false"/>
    </xf>
    <xf numFmtId="164" fontId="25" fillId="0" borderId="148" xfId="0" applyFont="true" applyBorder="true" applyAlignment="true" applyProtection="false">
      <alignment horizontal="center" vertical="center" textRotation="0" wrapText="false" indent="0" shrinkToFit="false"/>
      <protection locked="true" hidden="false"/>
    </xf>
    <xf numFmtId="164" fontId="25" fillId="0" borderId="16" xfId="0" applyFont="true" applyBorder="true" applyAlignment="true" applyProtection="false">
      <alignment horizontal="center" vertical="center" textRotation="0" wrapText="false" indent="0" shrinkToFit="false"/>
      <protection locked="true" hidden="false"/>
    </xf>
    <xf numFmtId="164" fontId="25" fillId="0" borderId="53" xfId="0" applyFont="true" applyBorder="true" applyAlignment="true" applyProtection="false">
      <alignment horizontal="center" vertical="center" textRotation="0" wrapText="true" indent="0" shrinkToFit="false"/>
      <protection locked="true" hidden="false"/>
    </xf>
    <xf numFmtId="164" fontId="20" fillId="0" borderId="56" xfId="0" applyFont="true" applyBorder="true" applyAlignment="true" applyProtection="false">
      <alignment horizontal="justify" vertical="bottom" textRotation="0" wrapText="false" indent="0" shrinkToFit="false"/>
      <protection locked="true" hidden="false"/>
    </xf>
    <xf numFmtId="164" fontId="6" fillId="0" borderId="149" xfId="0" applyFont="true" applyBorder="true" applyAlignment="true" applyProtection="false">
      <alignment horizontal="center" vertical="bottom" textRotation="0" wrapText="false" indent="0" shrinkToFit="false"/>
      <protection locked="true" hidden="false"/>
    </xf>
    <xf numFmtId="180" fontId="6" fillId="0" borderId="6" xfId="0" applyFont="true" applyBorder="true" applyAlignment="true" applyProtection="false">
      <alignment horizontal="center" vertical="bottom" textRotation="0" wrapText="false" indent="0" shrinkToFit="false"/>
      <protection locked="true" hidden="false"/>
    </xf>
    <xf numFmtId="180" fontId="6" fillId="0" borderId="130" xfId="0" applyFont="true" applyBorder="true" applyAlignment="false" applyProtection="true">
      <alignment horizontal="general" vertical="bottom" textRotation="0" wrapText="false" indent="0" shrinkToFit="false"/>
      <protection locked="false" hidden="false"/>
    </xf>
    <xf numFmtId="164" fontId="87" fillId="0" borderId="0" xfId="0" applyFont="true" applyBorder="false" applyAlignment="false" applyProtection="false">
      <alignment horizontal="general" vertical="bottom" textRotation="0" wrapText="false" indent="0" shrinkToFit="false"/>
      <protection locked="true" hidden="false"/>
    </xf>
    <xf numFmtId="164" fontId="20" fillId="0" borderId="56" xfId="0" applyFont="true" applyBorder="true" applyAlignment="true" applyProtection="false">
      <alignment horizontal="left" vertical="bottom" textRotation="0" wrapText="false" indent="0" shrinkToFit="false"/>
      <protection locked="true" hidden="false"/>
    </xf>
    <xf numFmtId="164" fontId="6" fillId="0" borderId="13" xfId="0" applyFont="true" applyBorder="true" applyAlignment="true" applyProtection="false">
      <alignment horizontal="center" vertical="bottom" textRotation="0" wrapText="false" indent="0" shrinkToFit="false"/>
      <protection locked="true" hidden="false"/>
    </xf>
    <xf numFmtId="174" fontId="6" fillId="0" borderId="1" xfId="0" applyFont="true" applyBorder="true" applyAlignment="true" applyProtection="false">
      <alignment horizontal="center" vertical="bottom" textRotation="0" wrapText="false" indent="0" shrinkToFit="false"/>
      <protection locked="true" hidden="false"/>
    </xf>
    <xf numFmtId="164" fontId="6" fillId="0" borderId="11" xfId="0" applyFont="true" applyBorder="true" applyAlignment="true" applyProtection="false">
      <alignment horizontal="center" vertical="bottom" textRotation="0" wrapText="false" indent="0" shrinkToFit="false"/>
      <protection locked="true" hidden="false"/>
    </xf>
    <xf numFmtId="164" fontId="20" fillId="0" borderId="56" xfId="0" applyFont="true" applyBorder="true" applyAlignment="true" applyProtection="false">
      <alignment horizontal="justify" vertical="bottom" textRotation="0" wrapText="true" indent="0" shrinkToFit="false"/>
      <protection locked="true" hidden="false"/>
    </xf>
    <xf numFmtId="164" fontId="20" fillId="0" borderId="150" xfId="0" applyFont="true" applyBorder="true" applyAlignment="true" applyProtection="false">
      <alignment horizontal="justify" vertical="bottom" textRotation="0" wrapText="true" indent="0" shrinkToFit="false"/>
      <protection locked="true" hidden="false"/>
    </xf>
    <xf numFmtId="180" fontId="6" fillId="0" borderId="108" xfId="0" applyFont="true" applyBorder="true" applyAlignment="false" applyProtection="true">
      <alignment horizontal="general" vertical="bottom" textRotation="0" wrapText="false" indent="0" shrinkToFit="false"/>
      <protection locked="false" hidden="false"/>
    </xf>
    <xf numFmtId="164" fontId="20" fillId="0" borderId="150" xfId="0" applyFont="true" applyBorder="true" applyAlignment="true" applyProtection="false">
      <alignment horizontal="general" vertical="bottom" textRotation="0" wrapText="true" indent="0" shrinkToFit="false"/>
      <protection locked="true" hidden="false"/>
    </xf>
    <xf numFmtId="164" fontId="6" fillId="0" borderId="3" xfId="0" applyFont="true" applyBorder="true" applyAlignment="true" applyProtection="false">
      <alignment horizontal="center" vertical="bottom" textRotation="0" wrapText="false" indent="0" shrinkToFit="false"/>
      <protection locked="true" hidden="false"/>
    </xf>
    <xf numFmtId="164" fontId="20" fillId="0" borderId="56" xfId="0" applyFont="true" applyBorder="true" applyAlignment="true" applyProtection="false">
      <alignment horizontal="general" vertical="bottom" textRotation="0" wrapText="true" indent="0" shrinkToFit="false"/>
      <protection locked="true" hidden="false"/>
    </xf>
    <xf numFmtId="164" fontId="20" fillId="0" borderId="150" xfId="0" applyFont="true" applyBorder="true" applyAlignment="true" applyProtection="false">
      <alignment horizontal="justify"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113"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false" hidden="false"/>
    </xf>
    <xf numFmtId="164" fontId="20" fillId="0" borderId="47" xfId="0" applyFont="true" applyBorder="true" applyAlignment="true" applyProtection="false">
      <alignment horizontal="justify" vertical="bottom" textRotation="0" wrapText="false" indent="0" shrinkToFit="false"/>
      <protection locked="true" hidden="false"/>
    </xf>
    <xf numFmtId="164" fontId="20" fillId="0" borderId="27" xfId="0" applyFont="true" applyBorder="true" applyAlignment="true" applyProtection="false">
      <alignment horizontal="justify" vertical="bottom" textRotation="0" wrapText="true" indent="0" shrinkToFit="false"/>
      <protection locked="true" hidden="false"/>
    </xf>
    <xf numFmtId="174" fontId="6" fillId="0" borderId="55" xfId="0" applyFont="true" applyBorder="true" applyAlignment="true" applyProtection="false">
      <alignment horizontal="center" vertical="bottom" textRotation="0" wrapText="false" indent="0" shrinkToFit="false"/>
      <protection locked="true" hidden="false"/>
    </xf>
    <xf numFmtId="180" fontId="6" fillId="0" borderId="41" xfId="0" applyFont="true" applyBorder="true" applyAlignment="false" applyProtection="true">
      <alignment horizontal="general" vertical="bottom" textRotation="0" wrapText="false" indent="0" shrinkToFit="false"/>
      <protection locked="false" hidden="false"/>
    </xf>
    <xf numFmtId="164" fontId="20" fillId="0" borderId="139" xfId="0" applyFont="true" applyBorder="true" applyAlignment="true" applyProtection="false">
      <alignment horizontal="justify" vertical="bottom" textRotation="0" wrapText="true" indent="0" shrinkToFit="false"/>
      <protection locked="true" hidden="false"/>
    </xf>
    <xf numFmtId="164" fontId="6" fillId="0" borderId="43" xfId="0" applyFont="true" applyBorder="true" applyAlignment="true" applyProtection="false">
      <alignment horizontal="center" vertical="bottom" textRotation="0" wrapText="false" indent="0" shrinkToFit="false"/>
      <protection locked="true" hidden="false"/>
    </xf>
    <xf numFmtId="180" fontId="6" fillId="0" borderId="151" xfId="0" applyFont="true" applyBorder="true" applyAlignment="false" applyProtection="true">
      <alignment horizontal="general" vertical="bottom" textRotation="0" wrapText="false" indent="0" shrinkToFit="false"/>
      <protection locked="false" hidden="false"/>
    </xf>
    <xf numFmtId="174" fontId="74" fillId="0" borderId="112" xfId="0" applyFont="true" applyBorder="true" applyAlignment="true" applyProtection="false">
      <alignment horizontal="center" vertical="bottom" textRotation="0" wrapText="false" indent="0" shrinkToFit="false"/>
      <protection locked="true" hidden="false"/>
    </xf>
    <xf numFmtId="164" fontId="114" fillId="0" borderId="39" xfId="0" applyFont="true" applyBorder="true" applyAlignment="true" applyProtection="false">
      <alignment horizontal="center" vertical="bottom" textRotation="0" wrapText="false" indent="0" shrinkToFit="false"/>
      <protection locked="true" hidden="false"/>
    </xf>
    <xf numFmtId="164" fontId="0" fillId="0" borderId="152" xfId="0" applyFont="false" applyBorder="true" applyAlignment="true" applyProtection="true">
      <alignment horizontal="general" vertical="top" textRotation="0" wrapText="true" indent="0" shrinkToFit="false"/>
      <protection locked="false" hidden="false"/>
    </xf>
    <xf numFmtId="174" fontId="115" fillId="0" borderId="47" xfId="0" applyFont="true" applyBorder="true" applyAlignment="true" applyProtection="false">
      <alignment horizontal="left" vertical="center" textRotation="0" wrapText="true" indent="0" shrinkToFit="false"/>
      <protection locked="true" hidden="false"/>
    </xf>
    <xf numFmtId="164" fontId="20" fillId="0" borderId="0" xfId="0" applyFont="true" applyBorder="true" applyAlignment="true" applyProtection="false">
      <alignment horizontal="left" vertical="bottom" textRotation="0" wrapText="true" indent="0" shrinkToFit="false"/>
      <protection locked="true" hidden="false"/>
    </xf>
    <xf numFmtId="164" fontId="20" fillId="0" borderId="0" xfId="27" applyFont="true" applyBorder="false" applyAlignment="false" applyProtection="false">
      <alignment horizontal="general" vertical="bottom" textRotation="0" wrapText="false" indent="0" shrinkToFit="false"/>
      <protection locked="true" hidden="false"/>
    </xf>
    <xf numFmtId="164" fontId="20" fillId="0" borderId="0" xfId="27" applyFont="true" applyBorder="false" applyAlignment="true" applyProtection="false">
      <alignment horizontal="center" vertical="bottom" textRotation="0" wrapText="false" indent="0" shrinkToFit="false"/>
      <protection locked="true" hidden="false"/>
    </xf>
    <xf numFmtId="164" fontId="20" fillId="0" borderId="0" xfId="27" applyFont="true" applyBorder="false" applyAlignment="true" applyProtection="false">
      <alignment horizontal="center" vertical="center" textRotation="0" wrapText="false" indent="0" shrinkToFit="false"/>
      <protection locked="true" hidden="false"/>
    </xf>
    <xf numFmtId="164" fontId="20" fillId="0" borderId="0" xfId="27" applyFont="true" applyBorder="false" applyAlignment="true" applyProtection="false">
      <alignment horizontal="general" vertical="center" textRotation="0" wrapText="false" indent="0" shrinkToFit="false"/>
      <protection locked="true" hidden="false"/>
    </xf>
    <xf numFmtId="174" fontId="116" fillId="0" borderId="0" xfId="27" applyFont="true" applyBorder="false" applyAlignment="true" applyProtection="false">
      <alignment horizontal="left" vertical="top" textRotation="0" wrapText="false" indent="0" shrinkToFit="false"/>
      <protection locked="true" hidden="false"/>
    </xf>
    <xf numFmtId="172" fontId="20" fillId="0" borderId="0" xfId="27" applyFont="true" applyBorder="false" applyAlignment="false" applyProtection="false">
      <alignment horizontal="general" vertical="bottom" textRotation="0" wrapText="false" indent="0" shrinkToFit="false"/>
      <protection locked="true" hidden="false"/>
    </xf>
    <xf numFmtId="164" fontId="9" fillId="0" borderId="0" xfId="27" applyFont="true" applyBorder="false" applyAlignment="true" applyProtection="false">
      <alignment horizontal="center" vertical="center" textRotation="0" wrapText="false" indent="0" shrinkToFit="false"/>
      <protection locked="true" hidden="false"/>
    </xf>
    <xf numFmtId="164" fontId="117" fillId="10" borderId="0" xfId="27" applyFont="true" applyBorder="false" applyAlignment="true" applyProtection="false">
      <alignment horizontal="center" vertical="center" textRotation="0" wrapText="false" indent="0" shrinkToFit="false"/>
      <protection locked="true" hidden="false"/>
    </xf>
    <xf numFmtId="164" fontId="118" fillId="0" borderId="0" xfId="27" applyFont="tru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33" fillId="0" borderId="39" xfId="27" applyFont="true" applyBorder="true" applyAlignment="true" applyProtection="false">
      <alignment horizontal="center" vertical="center" textRotation="0" wrapText="false" indent="0" shrinkToFit="false"/>
      <protection locked="true" hidden="false"/>
    </xf>
    <xf numFmtId="164" fontId="20" fillId="11" borderId="58" xfId="27" applyFont="true" applyBorder="true" applyAlignment="false" applyProtection="false">
      <alignment horizontal="general" vertical="bottom" textRotation="0" wrapText="false" indent="0" shrinkToFit="false"/>
      <protection locked="true" hidden="false"/>
    </xf>
    <xf numFmtId="164" fontId="120" fillId="0" borderId="14" xfId="27" applyFont="true" applyBorder="true" applyAlignment="true" applyProtection="false">
      <alignment horizontal="center" vertical="center" textRotation="0" wrapText="true" indent="0" shrinkToFit="false"/>
      <protection locked="true" hidden="false"/>
    </xf>
    <xf numFmtId="164" fontId="121" fillId="0" borderId="0" xfId="27" applyFont="true" applyBorder="false" applyAlignment="true" applyProtection="false">
      <alignment horizontal="general" vertical="center" textRotation="0" wrapText="true" indent="0" shrinkToFit="false"/>
      <protection locked="true" hidden="false"/>
    </xf>
    <xf numFmtId="164" fontId="9" fillId="0" borderId="0" xfId="27" applyFont="true" applyBorder="false" applyAlignment="true" applyProtection="false">
      <alignment horizontal="center" vertical="center" textRotation="0" wrapText="true" indent="0" shrinkToFit="false"/>
      <protection locked="true" hidden="false"/>
    </xf>
    <xf numFmtId="164" fontId="20" fillId="0" borderId="27" xfId="27" applyFont="true" applyBorder="true" applyAlignment="true" applyProtection="false">
      <alignment horizontal="center" vertical="bottom" textRotation="0" wrapText="false" indent="0" shrinkToFit="false"/>
      <protection locked="true" hidden="false"/>
    </xf>
    <xf numFmtId="164" fontId="81" fillId="0" borderId="1" xfId="27" applyFont="true" applyBorder="true" applyAlignment="true" applyProtection="false">
      <alignment horizontal="center" vertical="bottom" textRotation="0" wrapText="false" indent="0" shrinkToFit="false"/>
      <protection locked="true" hidden="false"/>
    </xf>
    <xf numFmtId="164" fontId="20" fillId="0" borderId="1" xfId="27" applyFont="true" applyBorder="true" applyAlignment="true" applyProtection="false">
      <alignment horizontal="center" vertical="bottom" textRotation="0" wrapText="false" indent="0" shrinkToFit="false"/>
      <protection locked="true" hidden="false"/>
    </xf>
    <xf numFmtId="164" fontId="81" fillId="0" borderId="2" xfId="27" applyFont="true" applyBorder="true" applyAlignment="true" applyProtection="false">
      <alignment horizontal="center" vertical="bottom" textRotation="0" wrapText="false" indent="0" shrinkToFit="false"/>
      <protection locked="true" hidden="false"/>
    </xf>
    <xf numFmtId="164" fontId="20" fillId="0" borderId="41" xfId="27" applyFont="true" applyBorder="true" applyAlignment="true" applyProtection="false">
      <alignment horizontal="center" vertical="bottom" textRotation="0" wrapText="false" indent="0" shrinkToFit="false"/>
      <protection locked="true" hidden="false"/>
    </xf>
    <xf numFmtId="164" fontId="9" fillId="0" borderId="58" xfId="27" applyFont="true" applyBorder="true" applyAlignment="true" applyProtection="false">
      <alignment horizontal="center" vertical="center" textRotation="0" wrapText="true" indent="0" shrinkToFit="false"/>
      <protection locked="true" hidden="false"/>
    </xf>
    <xf numFmtId="164" fontId="34" fillId="0" borderId="153" xfId="27" applyFont="true" applyBorder="true" applyAlignment="false" applyProtection="false">
      <alignment horizontal="general" vertical="bottom" textRotation="0" wrapText="false" indent="0" shrinkToFit="false"/>
      <protection locked="true" hidden="false"/>
    </xf>
    <xf numFmtId="164" fontId="33" fillId="0" borderId="5" xfId="27" applyFont="true" applyBorder="true" applyAlignment="true" applyProtection="false">
      <alignment horizontal="left" vertical="bottom" textRotation="0" wrapText="true" indent="0" shrinkToFit="false"/>
      <protection locked="true" hidden="false"/>
    </xf>
    <xf numFmtId="164" fontId="33" fillId="0" borderId="109" xfId="27" applyFont="true" applyBorder="true" applyAlignment="true" applyProtection="false">
      <alignment horizontal="left" vertical="bottom" textRotation="0" wrapText="true" indent="0" shrinkToFit="false"/>
      <protection locked="true" hidden="false"/>
    </xf>
    <xf numFmtId="164" fontId="120" fillId="0" borderId="40" xfId="27" applyFont="true" applyBorder="true" applyAlignment="true" applyProtection="false">
      <alignment horizontal="center" vertical="center" textRotation="0" wrapText="true" indent="0" shrinkToFit="false"/>
      <protection locked="true" hidden="false"/>
    </xf>
    <xf numFmtId="164" fontId="20" fillId="0" borderId="47" xfId="27" applyFont="true" applyBorder="true" applyAlignment="false" applyProtection="false">
      <alignment horizontal="general" vertical="bottom" textRotation="0" wrapText="false" indent="0" shrinkToFit="false"/>
      <protection locked="true" hidden="false"/>
    </xf>
    <xf numFmtId="164" fontId="59" fillId="0" borderId="0" xfId="32" applyFont="true" applyBorder="true" applyAlignment="true" applyProtection="true">
      <alignment horizontal="center" vertical="center" textRotation="0" wrapText="false" indent="0" shrinkToFit="false"/>
      <protection locked="true" hidden="true"/>
    </xf>
    <xf numFmtId="164" fontId="97" fillId="0" borderId="0" xfId="27" applyFont="true" applyBorder="false" applyAlignment="true" applyProtection="false">
      <alignment horizontal="general" vertical="center" textRotation="0" wrapText="false" indent="0" shrinkToFit="false"/>
      <protection locked="true" hidden="false"/>
    </xf>
    <xf numFmtId="164" fontId="122" fillId="0" borderId="56" xfId="27" applyFont="true" applyBorder="true" applyAlignment="true" applyProtection="false">
      <alignment horizontal="left" vertical="top" textRotation="0" wrapText="false" indent="0" shrinkToFit="false"/>
      <protection locked="true" hidden="false"/>
    </xf>
    <xf numFmtId="164" fontId="33" fillId="0" borderId="6" xfId="27" applyFont="true" applyBorder="true" applyAlignment="true" applyProtection="false">
      <alignment horizontal="left" vertical="bottom" textRotation="0" wrapText="true" indent="0" shrinkToFit="false"/>
      <protection locked="true" hidden="false"/>
    </xf>
    <xf numFmtId="164" fontId="33" fillId="0" borderId="130" xfId="27" applyFont="true" applyBorder="true" applyAlignment="true" applyProtection="false">
      <alignment horizontal="left" vertical="bottom" textRotation="0" wrapText="true" indent="0" shrinkToFit="false"/>
      <protection locked="true" hidden="false"/>
    </xf>
    <xf numFmtId="164" fontId="9" fillId="0" borderId="14" xfId="27" applyFont="true" applyBorder="true" applyAlignment="true" applyProtection="false">
      <alignment horizontal="center" vertical="center" textRotation="0" wrapText="true" indent="0" shrinkToFit="false"/>
      <protection locked="true" hidden="false"/>
    </xf>
    <xf numFmtId="164" fontId="59" fillId="0" borderId="0" xfId="32" applyFont="true" applyBorder="false" applyAlignment="true" applyProtection="true">
      <alignment horizontal="center" vertical="center" textRotation="0" wrapText="false" indent="0" shrinkToFit="false"/>
      <protection locked="true" hidden="true"/>
    </xf>
    <xf numFmtId="164" fontId="20" fillId="0" borderId="27" xfId="27" applyFont="true" applyBorder="true" applyAlignment="true" applyProtection="false">
      <alignment horizontal="left" vertical="bottom" textRotation="0" wrapText="false" indent="0" shrinkToFit="false"/>
      <protection locked="true" hidden="false"/>
    </xf>
    <xf numFmtId="164" fontId="20" fillId="0" borderId="7" xfId="32" applyFont="true" applyBorder="true" applyAlignment="true" applyProtection="false">
      <alignment horizontal="center" vertical="bottom" textRotation="0" wrapText="false" indent="0" shrinkToFit="false"/>
      <protection locked="true" hidden="false"/>
    </xf>
    <xf numFmtId="180" fontId="20" fillId="0" borderId="41" xfId="27" applyFont="true" applyBorder="true" applyAlignment="false" applyProtection="true">
      <alignment horizontal="general" vertical="bottom" textRotation="0" wrapText="false" indent="0" shrinkToFit="false"/>
      <protection locked="false" hidden="false"/>
    </xf>
    <xf numFmtId="164" fontId="20" fillId="0" borderId="1" xfId="32" applyFont="true" applyBorder="true" applyAlignment="true" applyProtection="false">
      <alignment horizontal="center" vertical="bottom" textRotation="0" wrapText="false" indent="0" shrinkToFit="false"/>
      <protection locked="true" hidden="false"/>
    </xf>
    <xf numFmtId="180" fontId="20" fillId="0" borderId="0" xfId="27" applyFont="true" applyBorder="false" applyAlignment="true" applyProtection="false">
      <alignment horizontal="general" vertical="center" textRotation="0" wrapText="false" indent="0" shrinkToFit="false"/>
      <protection locked="true" hidden="false"/>
    </xf>
    <xf numFmtId="180" fontId="20" fillId="0" borderId="0" xfId="27" applyFont="true" applyBorder="false" applyAlignment="true" applyProtection="false">
      <alignment horizontal="center" vertical="center" textRotation="0" wrapText="false" indent="0" shrinkToFit="false"/>
      <protection locked="true" hidden="false"/>
    </xf>
    <xf numFmtId="164" fontId="124" fillId="0" borderId="7" xfId="27" applyFont="true" applyBorder="true" applyAlignment="true" applyProtection="false">
      <alignment horizontal="left" vertical="bottom" textRotation="0" wrapText="false" indent="0" shrinkToFit="false"/>
      <protection locked="true" hidden="false"/>
    </xf>
    <xf numFmtId="164" fontId="124" fillId="0" borderId="0" xfId="27" applyFont="true" applyBorder="false" applyAlignment="true" applyProtection="false">
      <alignment horizontal="center" vertical="bottom" textRotation="0" wrapText="false" indent="0" shrinkToFit="false"/>
      <protection locked="true" hidden="false"/>
    </xf>
    <xf numFmtId="164" fontId="20" fillId="0" borderId="41" xfId="27" applyFont="true" applyBorder="true" applyAlignment="false" applyProtection="true">
      <alignment horizontal="general" vertical="bottom" textRotation="0" wrapText="false" indent="0" shrinkToFit="false"/>
      <protection locked="false" hidden="false"/>
    </xf>
    <xf numFmtId="174" fontId="34" fillId="0" borderId="40" xfId="27" applyFont="true" applyBorder="true" applyAlignment="true" applyProtection="false">
      <alignment horizontal="center" vertical="center" textRotation="0" wrapText="true" indent="0" shrinkToFit="false"/>
      <protection locked="true" hidden="false"/>
    </xf>
    <xf numFmtId="180" fontId="20" fillId="0" borderId="154" xfId="27" applyFont="true" applyBorder="true" applyAlignment="false" applyProtection="true">
      <alignment horizontal="general" vertical="bottom" textRotation="0" wrapText="false" indent="0" shrinkToFit="false"/>
      <protection locked="false" hidden="false"/>
    </xf>
    <xf numFmtId="164" fontId="20" fillId="0" borderId="27" xfId="27" applyFont="true" applyBorder="true" applyAlignment="true" applyProtection="false">
      <alignment horizontal="left" vertical="center" textRotation="0" wrapText="false" indent="0" shrinkToFit="false"/>
      <protection locked="true" hidden="false"/>
    </xf>
    <xf numFmtId="164" fontId="92" fillId="0" borderId="155" xfId="27" applyFont="true" applyBorder="true" applyAlignment="true" applyProtection="false">
      <alignment horizontal="right" vertical="bottom" textRotation="0" wrapText="false" indent="0" shrinkToFit="false"/>
      <protection locked="true" hidden="false"/>
    </xf>
    <xf numFmtId="164" fontId="85" fillId="0" borderId="156" xfId="27" applyFont="true" applyBorder="true" applyAlignment="false" applyProtection="false">
      <alignment horizontal="general" vertical="bottom" textRotation="0" wrapText="false" indent="0" shrinkToFit="false"/>
      <protection locked="true" hidden="false"/>
    </xf>
    <xf numFmtId="179" fontId="92" fillId="0" borderId="46" xfId="27" applyFont="true" applyBorder="true" applyAlignment="true" applyProtection="false">
      <alignment horizontal="general" vertical="center" textRotation="0" wrapText="false" indent="0" shrinkToFit="false"/>
      <protection locked="true" hidden="false"/>
    </xf>
    <xf numFmtId="164" fontId="85" fillId="0" borderId="83" xfId="27" applyFont="true" applyBorder="true" applyAlignment="true" applyProtection="false">
      <alignment horizontal="right" vertical="bottom" textRotation="0" wrapText="false" indent="0" shrinkToFit="false"/>
      <protection locked="true" hidden="false"/>
    </xf>
    <xf numFmtId="164" fontId="85" fillId="0" borderId="10" xfId="27" applyFont="true" applyBorder="true" applyAlignment="false" applyProtection="false">
      <alignment horizontal="general" vertical="bottom" textRotation="0" wrapText="false" indent="0" shrinkToFit="false"/>
      <protection locked="true" hidden="false"/>
    </xf>
    <xf numFmtId="179" fontId="85" fillId="0" borderId="141" xfId="27" applyFont="true" applyBorder="true" applyAlignment="true" applyProtection="false">
      <alignment horizontal="general" vertical="center" textRotation="0" wrapText="false" indent="0" shrinkToFit="false"/>
      <protection locked="true" hidden="false"/>
    </xf>
    <xf numFmtId="164" fontId="92" fillId="0" borderId="155" xfId="27" applyFont="true" applyBorder="true" applyAlignment="true" applyProtection="false">
      <alignment horizontal="left" vertical="center" textRotation="0" wrapText="false" indent="0" shrinkToFit="false"/>
      <protection locked="true" hidden="false"/>
    </xf>
    <xf numFmtId="164" fontId="41" fillId="0" borderId="156" xfId="27" applyFont="true" applyBorder="true" applyAlignment="false" applyProtection="false">
      <alignment horizontal="general" vertical="bottom" textRotation="0" wrapText="false" indent="0" shrinkToFit="false"/>
      <protection locked="true" hidden="false"/>
    </xf>
    <xf numFmtId="164" fontId="20" fillId="11" borderId="0" xfId="27" applyFont="true" applyBorder="false" applyAlignment="false" applyProtection="false">
      <alignment horizontal="general" vertical="bottom" textRotation="0" wrapText="false" indent="0" shrinkToFit="false"/>
      <protection locked="true" hidden="false"/>
    </xf>
    <xf numFmtId="164" fontId="20" fillId="11" borderId="0" xfId="27" applyFont="true" applyBorder="false" applyAlignment="true" applyProtection="false">
      <alignment horizontal="center" vertical="bottom" textRotation="0" wrapText="false" indent="0" shrinkToFit="false"/>
      <protection locked="true" hidden="false"/>
    </xf>
    <xf numFmtId="164" fontId="92" fillId="0" borderId="9" xfId="27" applyFont="true" applyBorder="true" applyAlignment="true" applyProtection="false">
      <alignment horizontal="center" vertical="bottom" textRotation="0" wrapText="false" indent="0" shrinkToFit="false"/>
      <protection locked="true" hidden="false"/>
    </xf>
    <xf numFmtId="179" fontId="85" fillId="0" borderId="157" xfId="27" applyFont="true" applyBorder="true" applyAlignment="true" applyProtection="false">
      <alignment horizontal="general" vertical="center" textRotation="0" wrapText="false" indent="0" shrinkToFit="false"/>
      <protection locked="true" hidden="false"/>
    </xf>
    <xf numFmtId="164" fontId="33" fillId="0" borderId="111" xfId="27" applyFont="true" applyBorder="true" applyAlignment="true" applyProtection="false">
      <alignment horizontal="center" vertical="center" textRotation="0" wrapText="false" indent="0" shrinkToFit="false"/>
      <protection locked="true" hidden="false"/>
    </xf>
    <xf numFmtId="164" fontId="6" fillId="0" borderId="158" xfId="27" applyFont="true" applyBorder="true" applyAlignment="true" applyProtection="false">
      <alignment horizontal="center" vertical="center" textRotation="0" wrapText="false" indent="0" shrinkToFit="false"/>
      <protection locked="true" hidden="false"/>
    </xf>
    <xf numFmtId="179" fontId="33" fillId="0" borderId="157" xfId="27" applyFont="true" applyBorder="true" applyAlignment="true" applyProtection="false">
      <alignment horizontal="general" vertical="center" textRotation="0" wrapText="false" indent="0" shrinkToFit="false"/>
      <protection locked="true" hidden="false"/>
    </xf>
    <xf numFmtId="164" fontId="33" fillId="0" borderId="158" xfId="27" applyFont="true" applyBorder="true" applyAlignment="true" applyProtection="false">
      <alignment horizontal="center" vertical="center" textRotation="0" wrapText="false" indent="0" shrinkToFit="false"/>
      <protection locked="true" hidden="false"/>
    </xf>
    <xf numFmtId="164" fontId="0" fillId="0" borderId="42" xfId="0" applyFont="false" applyBorder="true" applyAlignment="true" applyProtection="false">
      <alignment horizontal="general" vertical="bottom" textRotation="0" wrapText="true" indent="0" shrinkToFit="false"/>
      <protection locked="true" hidden="false"/>
    </xf>
    <xf numFmtId="164" fontId="123" fillId="0" borderId="0" xfId="27" applyFont="true" applyBorder="false" applyAlignment="false" applyProtection="false">
      <alignment horizontal="general" vertical="bottom" textRotation="0" wrapText="false" indent="0" shrinkToFit="false"/>
      <protection locked="true" hidden="false"/>
    </xf>
    <xf numFmtId="164" fontId="34" fillId="0" borderId="0" xfId="27" applyFont="true" applyBorder="false" applyAlignment="true" applyProtection="false">
      <alignment horizontal="center" vertical="center" textRotation="0" wrapText="false" indent="0" shrinkToFit="false"/>
      <protection locked="true" hidden="false"/>
    </xf>
    <xf numFmtId="164" fontId="126" fillId="0" borderId="0" xfId="27" applyFont="true" applyBorder="false" applyAlignment="true" applyProtection="false">
      <alignment horizontal="center" vertical="bottom" textRotation="0" wrapText="false" indent="0" shrinkToFit="false"/>
      <protection locked="true" hidden="false"/>
    </xf>
    <xf numFmtId="164" fontId="126" fillId="0" borderId="0" xfId="27" applyFont="true" applyBorder="false" applyAlignment="false" applyProtection="false">
      <alignment horizontal="general" vertical="bottom" textRotation="0" wrapText="false" indent="0" shrinkToFit="false"/>
      <protection locked="true" hidden="false"/>
    </xf>
    <xf numFmtId="164" fontId="130" fillId="0" borderId="0" xfId="27" applyFont="true" applyBorder="false" applyAlignment="true" applyProtection="false">
      <alignment horizontal="general" vertical="center" textRotation="0" wrapText="true" indent="0" shrinkToFit="false"/>
      <protection locked="true" hidden="false"/>
    </xf>
    <xf numFmtId="164" fontId="87" fillId="11" borderId="58" xfId="27" applyFont="true" applyBorder="true" applyAlignment="true" applyProtection="false">
      <alignment horizontal="center" vertical="center" textRotation="0" wrapText="true" indent="0" shrinkToFit="false"/>
      <protection locked="true" hidden="false"/>
    </xf>
    <xf numFmtId="174" fontId="34" fillId="0" borderId="14" xfId="27" applyFont="true" applyBorder="true" applyAlignment="true" applyProtection="false">
      <alignment horizontal="center" vertical="center" textRotation="0" wrapText="true" indent="0" shrinkToFit="false"/>
      <protection locked="true" hidden="false"/>
    </xf>
    <xf numFmtId="164" fontId="122" fillId="0" borderId="56" xfId="27" applyFont="true" applyBorder="true" applyAlignment="true" applyProtection="false">
      <alignment horizontal="left" vertical="top" textRotation="0" wrapText="true" indent="0" shrinkToFit="false"/>
      <protection locked="true" hidden="false"/>
    </xf>
    <xf numFmtId="164" fontId="20" fillId="11" borderId="47" xfId="27" applyFont="true" applyBorder="true" applyAlignment="false" applyProtection="false">
      <alignment horizontal="general" vertical="bottom" textRotation="0" wrapText="false" indent="0" shrinkToFit="false"/>
      <protection locked="true" hidden="false"/>
    </xf>
    <xf numFmtId="180" fontId="20" fillId="11" borderId="79" xfId="27" applyFont="true" applyBorder="true" applyAlignment="false" applyProtection="false">
      <alignment horizontal="general" vertical="bottom" textRotation="0" wrapText="false" indent="0" shrinkToFit="false"/>
      <protection locked="true" hidden="false"/>
    </xf>
    <xf numFmtId="164" fontId="25" fillId="11" borderId="47" xfId="27" applyFont="true" applyBorder="true" applyAlignment="true" applyProtection="false">
      <alignment horizontal="center" vertical="bottom" textRotation="0" wrapText="false" indent="0" shrinkToFit="false"/>
      <protection locked="true" hidden="false"/>
    </xf>
    <xf numFmtId="164" fontId="9" fillId="10" borderId="0" xfId="27" applyFont="true" applyBorder="false" applyAlignment="true" applyProtection="false">
      <alignment horizontal="center" vertical="center" textRotation="0" wrapText="false" indent="0" shrinkToFit="false"/>
      <protection locked="true" hidden="false"/>
    </xf>
    <xf numFmtId="174" fontId="20" fillId="10" borderId="0" xfId="27" applyFont="true" applyBorder="false" applyAlignment="true" applyProtection="false">
      <alignment horizontal="center" vertical="center" textRotation="0" wrapText="false" indent="0" shrinkToFit="false"/>
      <protection locked="true" hidden="false"/>
    </xf>
    <xf numFmtId="180" fontId="20" fillId="10" borderId="0" xfId="27" applyFont="true" applyBorder="false" applyAlignment="true" applyProtection="false">
      <alignment horizontal="general" vertical="center" textRotation="0" wrapText="false" indent="0" shrinkToFit="false"/>
      <protection locked="true" hidden="false"/>
    </xf>
    <xf numFmtId="174" fontId="131" fillId="0" borderId="58" xfId="0" applyFont="true" applyBorder="true" applyAlignment="true" applyProtection="false">
      <alignment horizontal="center" vertical="bottom" textRotation="0" wrapText="false" indent="0" shrinkToFit="false"/>
      <protection locked="true" hidden="false"/>
    </xf>
    <xf numFmtId="164" fontId="122" fillId="0" borderId="56" xfId="27" applyFont="true" applyBorder="true" applyAlignment="true" applyProtection="false">
      <alignment horizontal="left" vertical="bottom" textRotation="0" wrapText="false" indent="0" shrinkToFit="false"/>
      <protection locked="true" hidden="false"/>
    </xf>
    <xf numFmtId="164" fontId="122" fillId="0" borderId="6" xfId="27" applyFont="true" applyBorder="true" applyAlignment="true" applyProtection="false">
      <alignment horizontal="left" vertical="bottom" textRotation="0" wrapText="false" indent="0" shrinkToFit="false"/>
      <protection locked="true" hidden="false"/>
    </xf>
    <xf numFmtId="164" fontId="122" fillId="0" borderId="130" xfId="27" applyFont="true" applyBorder="true" applyAlignment="true" applyProtection="false">
      <alignment horizontal="left" vertical="bottom" textRotation="0" wrapText="false" indent="0" shrinkToFit="false"/>
      <protection locked="true" hidden="false"/>
    </xf>
    <xf numFmtId="164" fontId="0" fillId="0" borderId="42" xfId="0" applyFont="false" applyBorder="true" applyAlignment="false" applyProtection="false">
      <alignment horizontal="general" vertical="bottom" textRotation="0" wrapText="false" indent="0" shrinkToFit="false"/>
      <protection locked="true" hidden="false"/>
    </xf>
    <xf numFmtId="164" fontId="20" fillId="0" borderId="2" xfId="27" applyFont="true" applyBorder="true" applyAlignment="true" applyProtection="false">
      <alignment horizontal="center" vertical="bottom" textRotation="0" wrapText="false" indent="0" shrinkToFit="false"/>
      <protection locked="true" hidden="false"/>
    </xf>
    <xf numFmtId="174" fontId="34" fillId="0" borderId="42" xfId="27" applyFont="true" applyBorder="true" applyAlignment="true" applyProtection="false">
      <alignment horizontal="center" vertical="center" textRotation="0" wrapText="true" indent="0" shrinkToFit="false"/>
      <protection locked="true" hidden="false"/>
    </xf>
    <xf numFmtId="164" fontId="124" fillId="0" borderId="7" xfId="27" applyFont="true" applyBorder="true" applyAlignment="false" applyProtection="false">
      <alignment horizontal="general" vertical="bottom" textRotation="0" wrapText="false" indent="0" shrinkToFit="false"/>
      <protection locked="true" hidden="false"/>
    </xf>
    <xf numFmtId="164" fontId="124" fillId="0" borderId="1" xfId="32" applyFont="true" applyBorder="true" applyAlignment="true" applyProtection="false">
      <alignment horizontal="center" vertical="bottom" textRotation="0" wrapText="false" indent="0" shrinkToFit="false"/>
      <protection locked="true" hidden="false"/>
    </xf>
    <xf numFmtId="164" fontId="20" fillId="11" borderId="79" xfId="27" applyFont="true" applyBorder="true" applyAlignment="false" applyProtection="false">
      <alignment horizontal="general" vertical="bottom" textRotation="0" wrapText="false" indent="0" shrinkToFit="false"/>
      <protection locked="true" hidden="false"/>
    </xf>
    <xf numFmtId="164" fontId="124" fillId="0" borderId="12" xfId="27" applyFont="true" applyBorder="true" applyAlignment="false" applyProtection="false">
      <alignment horizontal="general" vertical="bottom" textRotation="0" wrapText="false" indent="0" shrinkToFit="false"/>
      <protection locked="true" hidden="false"/>
    </xf>
    <xf numFmtId="164" fontId="124" fillId="0" borderId="3" xfId="27" applyFont="true" applyBorder="true" applyAlignment="true" applyProtection="false">
      <alignment horizontal="center" vertical="bottom" textRotation="0" wrapText="false" indent="0" shrinkToFit="false"/>
      <protection locked="true" hidden="false"/>
    </xf>
    <xf numFmtId="164" fontId="20" fillId="0" borderId="30" xfId="27" applyFont="true" applyBorder="true" applyAlignment="false" applyProtection="true">
      <alignment horizontal="general" vertical="bottom" textRotation="0" wrapText="false" indent="0" shrinkToFit="false"/>
      <protection locked="false" hidden="false"/>
    </xf>
    <xf numFmtId="164" fontId="34" fillId="0" borderId="0" xfId="27" applyFont="true" applyBorder="false" applyAlignment="true" applyProtection="false">
      <alignment horizontal="center" vertical="center" textRotation="0" wrapText="true" indent="0" shrinkToFit="false"/>
      <protection locked="true" hidden="false"/>
    </xf>
    <xf numFmtId="164" fontId="30" fillId="0" borderId="0" xfId="27" applyFont="true" applyBorder="false" applyAlignment="true" applyProtection="false">
      <alignment horizontal="general" vertical="center" textRotation="0" wrapText="true" indent="0" shrinkToFit="false"/>
      <protection locked="true" hidden="false"/>
    </xf>
    <xf numFmtId="180" fontId="6" fillId="0" borderId="41" xfId="27" applyFont="true" applyBorder="true" applyAlignment="false" applyProtection="false">
      <alignment horizontal="general" vertical="bottom" textRotation="0" wrapText="false" indent="0" shrinkToFit="false"/>
      <protection locked="true" hidden="false"/>
    </xf>
    <xf numFmtId="164" fontId="33" fillId="0" borderId="0" xfId="27" applyFont="true" applyBorder="false" applyAlignment="true" applyProtection="false">
      <alignment horizontal="general" vertical="center" textRotation="0" wrapText="true" indent="0" shrinkToFit="false"/>
      <protection locked="true" hidden="false"/>
    </xf>
    <xf numFmtId="164" fontId="6" fillId="11" borderId="58" xfId="27" applyFont="true" applyBorder="true" applyAlignment="false" applyProtection="false">
      <alignment horizontal="general" vertical="bottom" textRotation="0" wrapText="false" indent="0" shrinkToFit="false"/>
      <protection locked="true" hidden="false"/>
    </xf>
    <xf numFmtId="164" fontId="33" fillId="0" borderId="83" xfId="27" applyFont="true" applyBorder="true" applyAlignment="true" applyProtection="false">
      <alignment horizontal="center" vertical="center" textRotation="0" wrapText="false" indent="0" shrinkToFit="false"/>
      <protection locked="true" hidden="false"/>
    </xf>
    <xf numFmtId="164" fontId="6" fillId="0" borderId="10" xfId="27" applyFont="true" applyBorder="true" applyAlignment="true" applyProtection="false">
      <alignment horizontal="center" vertical="center" textRotation="0" wrapText="false" indent="0" shrinkToFit="false"/>
      <protection locked="true" hidden="false"/>
    </xf>
    <xf numFmtId="179" fontId="33" fillId="0" borderId="141" xfId="27" applyFont="true" applyBorder="true" applyAlignment="true" applyProtection="false">
      <alignment horizontal="general" vertical="center" textRotation="0" wrapText="false" indent="0" shrinkToFit="false"/>
      <protection locked="true" hidden="false"/>
    </xf>
    <xf numFmtId="164" fontId="6" fillId="0" borderId="0" xfId="27" applyFont="true" applyBorder="false" applyAlignment="false" applyProtection="false">
      <alignment horizontal="general" vertical="bottom" textRotation="0" wrapText="false" indent="0" shrinkToFit="false"/>
      <protection locked="true" hidden="false"/>
    </xf>
    <xf numFmtId="164" fontId="20" fillId="0" borderId="116" xfId="27" applyFont="true" applyBorder="true" applyAlignment="false" applyProtection="false">
      <alignment horizontal="general" vertical="bottom" textRotation="0" wrapText="false" indent="0" shrinkToFit="false"/>
      <protection locked="true" hidden="false"/>
    </xf>
    <xf numFmtId="164" fontId="97" fillId="0" borderId="0" xfId="27" applyFont="true" applyBorder="false" applyAlignment="false" applyProtection="false">
      <alignment horizontal="general" vertical="bottom" textRotation="0" wrapText="false" indent="0" shrinkToFit="false"/>
      <protection locked="true" hidden="false"/>
    </xf>
    <xf numFmtId="179" fontId="20" fillId="0" borderId="0" xfId="27" applyFont="true" applyBorder="false" applyAlignment="false" applyProtection="false">
      <alignment horizontal="general" vertical="bottom" textRotation="0" wrapText="false" indent="0" shrinkToFit="false"/>
      <protection locked="true" hidden="false"/>
    </xf>
    <xf numFmtId="164" fontId="34" fillId="0" borderId="153" xfId="27" applyFont="true" applyBorder="true" applyAlignment="true" applyProtection="false">
      <alignment horizontal="left" vertical="bottom" textRotation="0" wrapText="false" indent="0" shrinkToFit="false"/>
      <protection locked="true" hidden="false"/>
    </xf>
    <xf numFmtId="164" fontId="33" fillId="0" borderId="109" xfId="27" applyFont="true" applyBorder="true" applyAlignment="true" applyProtection="false">
      <alignment horizontal="left" vertical="bottom" textRotation="0" wrapText="false" indent="0" shrinkToFit="false"/>
      <protection locked="true" hidden="false"/>
    </xf>
    <xf numFmtId="164" fontId="33" fillId="0" borderId="130" xfId="27" applyFont="true" applyBorder="true" applyAlignment="true" applyProtection="false">
      <alignment horizontal="left" vertical="bottom" textRotation="0" wrapText="false" indent="0" shrinkToFit="false"/>
      <protection locked="true" hidden="false"/>
    </xf>
    <xf numFmtId="164" fontId="20" fillId="0" borderId="27" xfId="29" applyFont="true" applyBorder="true" applyAlignment="true" applyProtection="false">
      <alignment horizontal="left" vertical="bottom" textRotation="0" wrapText="false" indent="0" shrinkToFit="false"/>
      <protection locked="true" hidden="false"/>
    </xf>
    <xf numFmtId="164" fontId="20" fillId="0" borderId="1" xfId="29" applyFont="true" applyBorder="true" applyAlignment="true" applyProtection="false">
      <alignment horizontal="center" vertical="bottom" textRotation="0" wrapText="false" indent="0" shrinkToFit="false"/>
      <protection locked="true" hidden="false"/>
    </xf>
    <xf numFmtId="180" fontId="9" fillId="0" borderId="0" xfId="27" applyFont="true" applyBorder="false" applyAlignment="true" applyProtection="false">
      <alignment horizontal="general" vertical="center" textRotation="0" wrapText="false" indent="0" shrinkToFit="false"/>
      <protection locked="true" hidden="false"/>
    </xf>
    <xf numFmtId="180" fontId="9" fillId="0" borderId="0" xfId="27" applyFont="true" applyBorder="false" applyAlignment="true" applyProtection="false">
      <alignment horizontal="center" vertical="center" textRotation="0" wrapText="false" indent="0" shrinkToFit="false"/>
      <protection locked="true" hidden="false"/>
    </xf>
    <xf numFmtId="164" fontId="124" fillId="0" borderId="27" xfId="29" applyFont="true" applyBorder="true" applyAlignment="true" applyProtection="false">
      <alignment horizontal="left" vertical="bottom" textRotation="0" wrapText="false" indent="0" shrinkToFit="false"/>
      <protection locked="true" hidden="false"/>
    </xf>
    <xf numFmtId="164" fontId="124" fillId="0" borderId="1" xfId="29" applyFont="true" applyBorder="true" applyAlignment="true" applyProtection="false">
      <alignment horizontal="center" vertical="bottom" textRotation="0" wrapText="false" indent="0" shrinkToFit="false"/>
      <protection locked="true" hidden="false"/>
    </xf>
    <xf numFmtId="164" fontId="124" fillId="0" borderId="27" xfId="27" applyFont="true" applyBorder="true" applyAlignment="true" applyProtection="false">
      <alignment horizontal="left" vertical="bottom" textRotation="0" wrapText="false" indent="0" shrinkToFit="false"/>
      <protection locked="true" hidden="false"/>
    </xf>
    <xf numFmtId="174" fontId="31" fillId="0" borderId="58" xfId="27" applyFont="true" applyBorder="true" applyAlignment="true" applyProtection="false">
      <alignment horizontal="center" vertical="center" textRotation="0" wrapText="true" indent="0" shrinkToFit="false"/>
      <protection locked="true" hidden="false"/>
    </xf>
    <xf numFmtId="174" fontId="31" fillId="0" borderId="58" xfId="27" applyFont="true" applyBorder="true" applyAlignment="true" applyProtection="false">
      <alignment horizontal="center" vertical="center" textRotation="0" wrapText="false" indent="0" shrinkToFit="false"/>
      <protection locked="true" hidden="false"/>
    </xf>
    <xf numFmtId="164" fontId="9" fillId="2" borderId="0" xfId="27" applyFont="true" applyBorder="false" applyAlignment="true" applyProtection="false">
      <alignment horizontal="center" vertical="center" textRotation="0" wrapText="false" indent="0" shrinkToFit="false"/>
      <protection locked="true" hidden="false"/>
    </xf>
    <xf numFmtId="164" fontId="20" fillId="0" borderId="150" xfId="27" applyFont="true" applyBorder="true" applyAlignment="false" applyProtection="false">
      <alignment horizontal="general" vertical="bottom" textRotation="0" wrapText="false" indent="0" shrinkToFit="false"/>
      <protection locked="true" hidden="false"/>
    </xf>
    <xf numFmtId="180" fontId="20" fillId="0" borderId="0" xfId="27" applyFont="true" applyBorder="false" applyAlignment="false" applyProtection="false">
      <alignment horizontal="general" vertical="bottom" textRotation="0" wrapText="false" indent="0" shrinkToFit="false"/>
      <protection locked="true" hidden="false"/>
    </xf>
    <xf numFmtId="180" fontId="9" fillId="10" borderId="0" xfId="27" applyFont="true" applyBorder="false" applyAlignment="true" applyProtection="false">
      <alignment horizontal="general" vertical="center" textRotation="0" wrapText="false" indent="0" shrinkToFit="false"/>
      <protection locked="true" hidden="false"/>
    </xf>
    <xf numFmtId="164" fontId="9" fillId="0" borderId="0" xfId="27" applyFont="true" applyBorder="false" applyAlignment="true" applyProtection="false">
      <alignment horizontal="general" vertical="center" textRotation="0" wrapText="false" indent="0" shrinkToFit="false"/>
      <protection locked="true" hidden="false"/>
    </xf>
    <xf numFmtId="164" fontId="122" fillId="0" borderId="101" xfId="27" applyFont="true" applyBorder="true" applyAlignment="true" applyProtection="false">
      <alignment horizontal="left" vertical="bottom" textRotation="0" wrapText="false" indent="0" shrinkToFit="false"/>
      <protection locked="true" hidden="false"/>
    </xf>
    <xf numFmtId="164" fontId="122" fillId="0" borderId="72" xfId="27" applyFont="true" applyBorder="true" applyAlignment="true" applyProtection="false">
      <alignment horizontal="left" vertical="bottom" textRotation="0" wrapText="false" indent="0" shrinkToFit="false"/>
      <protection locked="true" hidden="false"/>
    </xf>
    <xf numFmtId="164" fontId="122" fillId="0" borderId="73" xfId="27" applyFont="true" applyBorder="true" applyAlignment="true" applyProtection="false">
      <alignment horizontal="left" vertical="bottom" textRotation="0" wrapText="false" indent="0" shrinkToFit="false"/>
      <protection locked="true" hidden="false"/>
    </xf>
    <xf numFmtId="164" fontId="20" fillId="0" borderId="3" xfId="32" applyFont="true" applyBorder="true" applyAlignment="true" applyProtection="false">
      <alignment horizontal="center" vertical="bottom" textRotation="0" wrapText="false" indent="0" shrinkToFit="false"/>
      <protection locked="true" hidden="false"/>
    </xf>
    <xf numFmtId="164" fontId="20" fillId="0" borderId="0" xfId="27" applyFont="true" applyBorder="false" applyAlignment="true" applyProtection="false">
      <alignment horizontal="general" vertical="bottom" textRotation="0" wrapText="true" indent="0" shrinkToFit="false"/>
      <protection locked="true" hidden="false"/>
    </xf>
    <xf numFmtId="174" fontId="34" fillId="0" borderId="58" xfId="27" applyFont="true" applyBorder="true" applyAlignment="true" applyProtection="false">
      <alignment horizontal="center" vertical="center" textRotation="0" wrapText="false" indent="0" shrinkToFit="false"/>
      <protection locked="true" hidden="false"/>
    </xf>
    <xf numFmtId="164" fontId="124" fillId="0" borderId="1" xfId="27" applyFont="true" applyBorder="true" applyAlignment="true" applyProtection="false">
      <alignment horizontal="center" vertical="bottom" textRotation="0" wrapText="false" indent="0" shrinkToFit="false"/>
      <protection locked="true" hidden="false"/>
    </xf>
    <xf numFmtId="174" fontId="34" fillId="0" borderId="42" xfId="27" applyFont="true" applyBorder="true" applyAlignment="true" applyProtection="false">
      <alignment horizontal="center" vertical="center" textRotation="0" wrapText="false" indent="0" shrinkToFit="false"/>
      <protection locked="true" hidden="false"/>
    </xf>
    <xf numFmtId="180" fontId="9" fillId="10" borderId="0" xfId="27" applyFont="true" applyBorder="false" applyAlignment="true" applyProtection="false">
      <alignment horizontal="center" vertical="center" textRotation="0" wrapText="false" indent="0" shrinkToFit="false"/>
      <protection locked="true" hidden="false"/>
    </xf>
    <xf numFmtId="164" fontId="0" fillId="0" borderId="47" xfId="0" applyFont="false" applyBorder="true" applyAlignment="true" applyProtection="false">
      <alignment horizontal="general" vertical="bottom" textRotation="0" wrapText="true" indent="0" shrinkToFit="false"/>
      <protection locked="true" hidden="false"/>
    </xf>
    <xf numFmtId="164" fontId="85" fillId="0" borderId="158" xfId="27" applyFont="true" applyBorder="true" applyAlignment="false" applyProtection="false">
      <alignment horizontal="general" vertical="bottom" textRotation="0" wrapText="false" indent="0" shrinkToFit="false"/>
      <protection locked="true" hidden="false"/>
    </xf>
    <xf numFmtId="179" fontId="85" fillId="0" borderId="113" xfId="27" applyFont="true" applyBorder="true" applyAlignment="true" applyProtection="false">
      <alignment horizontal="general" vertical="center" textRotation="0" wrapText="false" indent="0" shrinkToFit="false"/>
      <protection locked="true" hidden="false"/>
    </xf>
    <xf numFmtId="164" fontId="85" fillId="11" borderId="47" xfId="27" applyFont="true" applyBorder="true" applyAlignment="true" applyProtection="false">
      <alignment horizontal="right" vertical="bottom" textRotation="0" wrapText="false" indent="0" shrinkToFit="false"/>
      <protection locked="true" hidden="false"/>
    </xf>
    <xf numFmtId="164" fontId="85" fillId="11" borderId="0" xfId="27" applyFont="true" applyBorder="false" applyAlignment="false" applyProtection="false">
      <alignment horizontal="general" vertical="bottom" textRotation="0" wrapText="false" indent="0" shrinkToFit="false"/>
      <protection locked="true" hidden="false"/>
    </xf>
    <xf numFmtId="179" fontId="85" fillId="11" borderId="79" xfId="27" applyFont="true" applyBorder="true" applyAlignment="true" applyProtection="false">
      <alignment horizontal="general" vertical="center" textRotation="0" wrapText="false" indent="0" shrinkToFit="false"/>
      <protection locked="true" hidden="false"/>
    </xf>
    <xf numFmtId="164" fontId="124" fillId="0" borderId="2" xfId="44" applyFont="true" applyBorder="true" applyAlignment="true" applyProtection="false">
      <alignment horizontal="center" vertical="bottom" textRotation="0" wrapText="false" indent="0" shrinkToFit="false"/>
      <protection locked="true" hidden="false"/>
    </xf>
    <xf numFmtId="180" fontId="133" fillId="0" borderId="41" xfId="27" applyFont="true" applyBorder="true" applyAlignment="false" applyProtection="true">
      <alignment horizontal="general" vertical="bottom" textRotation="0" wrapText="false" indent="0" shrinkToFit="false"/>
      <protection locked="false" hidden="false"/>
    </xf>
    <xf numFmtId="164" fontId="34" fillId="0" borderId="5" xfId="27" applyFont="true" applyBorder="true" applyAlignment="true" applyProtection="false">
      <alignment horizontal="left" vertical="bottom" textRotation="0" wrapText="true" indent="0" shrinkToFit="false"/>
      <protection locked="true" hidden="false"/>
    </xf>
    <xf numFmtId="164" fontId="122" fillId="0" borderId="0" xfId="27" applyFont="true" applyBorder="false" applyAlignment="true" applyProtection="false">
      <alignment horizontal="center" vertical="bottom" textRotation="0" wrapText="false" indent="0" shrinkToFit="false"/>
      <protection locked="true" hidden="false"/>
    </xf>
    <xf numFmtId="180" fontId="6" fillId="0" borderId="79" xfId="27" applyFont="true" applyBorder="true" applyAlignment="false" applyProtection="false">
      <alignment horizontal="general" vertical="bottom" textRotation="0" wrapText="false" indent="0" shrinkToFit="false"/>
      <protection locked="true" hidden="false"/>
    </xf>
    <xf numFmtId="164" fontId="20" fillId="0" borderId="47" xfId="27" applyFont="true" applyBorder="true" applyAlignment="true" applyProtection="false">
      <alignment horizontal="left" vertical="bottom" textRotation="0" wrapText="false" indent="0" shrinkToFit="false"/>
      <protection locked="true" hidden="false"/>
    </xf>
    <xf numFmtId="164" fontId="81" fillId="0" borderId="155" xfId="27" applyFont="true" applyBorder="true" applyAlignment="true" applyProtection="false">
      <alignment horizontal="left" vertical="center" textRotation="0" wrapText="false" indent="0" shrinkToFit="false"/>
      <protection locked="true" hidden="false"/>
    </xf>
    <xf numFmtId="164" fontId="81" fillId="0" borderId="0" xfId="27" applyFont="true" applyBorder="false" applyAlignment="true" applyProtection="false">
      <alignment horizontal="center" vertical="bottom" textRotation="0" wrapText="false" indent="0" shrinkToFit="false"/>
      <protection locked="true" hidden="false"/>
    </xf>
    <xf numFmtId="179" fontId="81" fillId="0" borderId="46" xfId="27" applyFont="true" applyBorder="true" applyAlignment="true" applyProtection="false">
      <alignment horizontal="general" vertical="center" textRotation="0" wrapText="false" indent="0" shrinkToFit="false"/>
      <protection locked="true" hidden="false"/>
    </xf>
    <xf numFmtId="164" fontId="25" fillId="0" borderId="83" xfId="27" applyFont="true" applyBorder="true" applyAlignment="true" applyProtection="false">
      <alignment horizontal="right" vertical="bottom" textRotation="0" wrapText="false" indent="0" shrinkToFit="false"/>
      <protection locked="true" hidden="false"/>
    </xf>
    <xf numFmtId="164" fontId="25" fillId="0" borderId="158" xfId="27" applyFont="true" applyBorder="true" applyAlignment="true" applyProtection="false">
      <alignment horizontal="center" vertical="center" textRotation="0" wrapText="false" indent="0" shrinkToFit="false"/>
      <protection locked="true" hidden="false"/>
    </xf>
    <xf numFmtId="179" fontId="25" fillId="0" borderId="113" xfId="27" applyFont="true" applyBorder="true" applyAlignment="true" applyProtection="false">
      <alignment horizontal="general" vertical="center" textRotation="0" wrapText="false" indent="0" shrinkToFit="false"/>
      <protection locked="true" hidden="false"/>
    </xf>
    <xf numFmtId="179" fontId="65" fillId="0" borderId="46" xfId="27" applyFont="true" applyBorder="true" applyAlignment="true" applyProtection="false">
      <alignment horizontal="general" vertical="center" textRotation="0" wrapText="false" indent="0" shrinkToFit="false"/>
      <protection locked="true" hidden="false"/>
    </xf>
    <xf numFmtId="164" fontId="25" fillId="11" borderId="47" xfId="27" applyFont="true" applyBorder="true" applyAlignment="true" applyProtection="false">
      <alignment horizontal="right" vertical="bottom" textRotation="0" wrapText="false" indent="0" shrinkToFit="false"/>
      <protection locked="true" hidden="false"/>
    </xf>
    <xf numFmtId="164" fontId="25" fillId="11" borderId="0" xfId="27" applyFont="true" applyBorder="false" applyAlignment="true" applyProtection="false">
      <alignment horizontal="center" vertical="center" textRotation="0" wrapText="false" indent="0" shrinkToFit="false"/>
      <protection locked="true" hidden="false"/>
    </xf>
    <xf numFmtId="179" fontId="25" fillId="11" borderId="79" xfId="27" applyFont="true" applyBorder="true" applyAlignment="true" applyProtection="false">
      <alignment horizontal="general" vertical="center" textRotation="0" wrapText="false" indent="0" shrinkToFit="false"/>
      <protection locked="true" hidden="false"/>
    </xf>
    <xf numFmtId="164" fontId="124" fillId="0" borderId="0" xfId="27" applyFont="true" applyBorder="false" applyAlignment="true" applyProtection="false">
      <alignment horizontal="center" vertical="center" textRotation="0" wrapText="false" indent="0" shrinkToFit="false"/>
      <protection locked="true" hidden="false"/>
    </xf>
    <xf numFmtId="164" fontId="6" fillId="0" borderId="72" xfId="27" applyFont="true" applyBorder="true" applyAlignment="true" applyProtection="false">
      <alignment horizontal="left" vertical="bottom" textRotation="0" wrapText="false" indent="0" shrinkToFit="false"/>
      <protection locked="true" hidden="false"/>
    </xf>
    <xf numFmtId="180" fontId="20" fillId="0" borderId="79" xfId="27" applyFont="true" applyBorder="true" applyAlignment="false" applyProtection="false">
      <alignment horizontal="general" vertical="bottom" textRotation="0" wrapText="false" indent="0" shrinkToFit="false"/>
      <protection locked="true" hidden="false"/>
    </xf>
    <xf numFmtId="164" fontId="20" fillId="0" borderId="0" xfId="27" applyFont="true" applyBorder="false" applyAlignment="false" applyProtection="true">
      <alignment horizontal="general" vertical="bottom" textRotation="0" wrapText="false" indent="0" shrinkToFit="false"/>
      <protection locked="false" hidden="false"/>
    </xf>
    <xf numFmtId="164" fontId="20" fillId="0" borderId="153" xfId="27" applyFont="true" applyBorder="true" applyAlignment="true" applyProtection="false">
      <alignment horizontal="left" vertical="bottom" textRotation="0" wrapText="false" indent="0" shrinkToFit="false"/>
      <protection locked="true" hidden="false"/>
    </xf>
    <xf numFmtId="164" fontId="92" fillId="0" borderId="0" xfId="27" applyFont="true" applyBorder="false" applyAlignment="true" applyProtection="false">
      <alignment horizontal="center" vertical="bottom" textRotation="0" wrapText="false" indent="0" shrinkToFit="false"/>
      <protection locked="true" hidden="false"/>
    </xf>
    <xf numFmtId="164" fontId="9" fillId="0" borderId="0" xfId="32" applyFont="true" applyBorder="false" applyAlignment="true" applyProtection="false">
      <alignment horizontal="general" vertical="center" textRotation="0" wrapText="false" indent="0" shrinkToFit="false"/>
      <protection locked="true" hidden="false"/>
    </xf>
    <xf numFmtId="164" fontId="85" fillId="0" borderId="158" xfId="27" applyFont="true" applyBorder="true" applyAlignment="true" applyProtection="false">
      <alignment horizontal="center" vertical="center" textRotation="0" wrapText="false" indent="0" shrinkToFit="false"/>
      <protection locked="true" hidden="false"/>
    </xf>
    <xf numFmtId="164" fontId="20" fillId="11" borderId="70" xfId="27" applyFont="true" applyBorder="true" applyAlignment="false" applyProtection="false">
      <alignment horizontal="general" vertical="bottom" textRotation="0" wrapText="false" indent="0" shrinkToFit="false"/>
      <protection locked="true" hidden="false"/>
    </xf>
    <xf numFmtId="164" fontId="6" fillId="11" borderId="116" xfId="27" applyFont="true" applyBorder="true" applyAlignment="false" applyProtection="false">
      <alignment horizontal="general" vertical="bottom" textRotation="0" wrapText="false" indent="0" shrinkToFit="false"/>
      <protection locked="true" hidden="false"/>
    </xf>
    <xf numFmtId="164" fontId="20" fillId="11" borderId="117" xfId="27" applyFont="true" applyBorder="true" applyAlignment="false" applyProtection="false">
      <alignment horizontal="general" vertical="bottom" textRotation="0" wrapText="false" indent="0" shrinkToFit="false"/>
      <protection locked="true" hidden="false"/>
    </xf>
    <xf numFmtId="164" fontId="6" fillId="11" borderId="0" xfId="27" applyFont="true" applyBorder="false" applyAlignment="false" applyProtection="false">
      <alignment horizontal="general" vertical="bottom" textRotation="0" wrapText="false" indent="0" shrinkToFit="false"/>
      <protection locked="true" hidden="false"/>
    </xf>
    <xf numFmtId="164" fontId="20" fillId="11" borderId="47" xfId="27" applyFont="true" applyBorder="true" applyAlignment="true" applyProtection="false">
      <alignment horizontal="left" vertical="bottom" textRotation="0" wrapText="false" indent="0" shrinkToFit="false"/>
      <protection locked="true" hidden="false"/>
    </xf>
    <xf numFmtId="164" fontId="81" fillId="11" borderId="0" xfId="27" applyFont="true" applyBorder="false" applyAlignment="true" applyProtection="false">
      <alignment horizontal="center" vertical="bottom" textRotation="0" wrapText="false" indent="0" shrinkToFit="false"/>
      <protection locked="true" hidden="false"/>
    </xf>
    <xf numFmtId="179" fontId="33" fillId="0" borderId="113" xfId="27" applyFont="true" applyBorder="true" applyAlignment="true" applyProtection="false">
      <alignment horizontal="general" vertical="center" textRotation="0" wrapText="false" indent="0" shrinkToFit="false"/>
      <protection locked="true" hidden="false"/>
    </xf>
    <xf numFmtId="164" fontId="20" fillId="2" borderId="0" xfId="27" applyFont="true" applyBorder="false" applyAlignment="false" applyProtection="false">
      <alignment horizontal="general" vertical="bottom" textRotation="0" wrapText="false" indent="0" shrinkToFit="false"/>
      <protection locked="true" hidden="false"/>
    </xf>
    <xf numFmtId="164" fontId="134" fillId="0" borderId="0" xfId="27" applyFont="true" applyBorder="false" applyAlignment="true" applyProtection="false">
      <alignment horizontal="center" vertical="bottom" textRotation="0" wrapText="false" indent="0" shrinkToFit="false"/>
      <protection locked="true" hidden="false"/>
    </xf>
    <xf numFmtId="164" fontId="134" fillId="0" borderId="0" xfId="27" applyFont="true" applyBorder="false" applyAlignment="false" applyProtection="false">
      <alignment horizontal="general" vertical="bottom" textRotation="0" wrapText="false" indent="0" shrinkToFit="false"/>
      <protection locked="true" hidden="false"/>
    </xf>
    <xf numFmtId="164" fontId="135" fillId="0" borderId="0" xfId="32" applyFont="true" applyBorder="false" applyAlignment="false" applyProtection="false">
      <alignment horizontal="general" vertical="bottom" textRotation="0" wrapText="false" indent="0" shrinkToFit="false"/>
      <protection locked="true" hidden="false"/>
    </xf>
    <xf numFmtId="164" fontId="136" fillId="0" borderId="0" xfId="32" applyFont="true" applyBorder="false" applyAlignment="false" applyProtection="false">
      <alignment horizontal="general" vertical="bottom" textRotation="0" wrapText="false" indent="0" shrinkToFit="false"/>
      <protection locked="true" hidden="false"/>
    </xf>
    <xf numFmtId="164" fontId="137" fillId="0" borderId="0" xfId="32" applyFont="true" applyBorder="false" applyAlignment="false" applyProtection="false">
      <alignment horizontal="general" vertical="bottom" textRotation="0" wrapText="false" indent="0" shrinkToFit="false"/>
      <protection locked="true" hidden="false"/>
    </xf>
    <xf numFmtId="164" fontId="38" fillId="0" borderId="0" xfId="32" applyFont="true" applyBorder="false" applyAlignment="false" applyProtection="false">
      <alignment horizontal="general" vertical="bottom" textRotation="0" wrapText="false" indent="0" shrinkToFit="false"/>
      <protection locked="true" hidden="false"/>
    </xf>
    <xf numFmtId="164" fontId="137" fillId="0" borderId="0" xfId="32" applyFont="true" applyBorder="false" applyAlignment="true" applyProtection="false">
      <alignment horizontal="general" vertical="bottom" textRotation="0" wrapText="true" indent="0" shrinkToFit="false"/>
      <protection locked="true" hidden="false"/>
    </xf>
    <xf numFmtId="164" fontId="137" fillId="0" borderId="0" xfId="32" applyFont="true" applyBorder="false" applyAlignment="true" applyProtection="false">
      <alignment horizontal="general" vertical="center" textRotation="0" wrapText="false" indent="0" shrinkToFit="false"/>
      <protection locked="true" hidden="false"/>
    </xf>
    <xf numFmtId="164" fontId="137" fillId="0" borderId="0" xfId="32" applyFont="true" applyBorder="false" applyAlignment="true" applyProtection="false">
      <alignment horizontal="center" vertical="center" textRotation="0" wrapText="false" indent="0" shrinkToFit="false"/>
      <protection locked="true" hidden="false"/>
    </xf>
    <xf numFmtId="164" fontId="135" fillId="0" borderId="0" xfId="32" applyFont="true" applyBorder="false" applyAlignment="true" applyProtection="false">
      <alignment horizontal="center" vertical="center" textRotation="0" wrapText="false" indent="0" shrinkToFit="false"/>
      <protection locked="true" hidden="false"/>
    </xf>
    <xf numFmtId="169" fontId="12" fillId="3" borderId="5" xfId="51" applyFont="false" applyBorder="true" applyAlignment="true" applyProtection="false">
      <alignment horizontal="right" vertical="top" textRotation="0" wrapText="false" indent="0" shrinkToFit="false"/>
      <protection locked="true" hidden="false"/>
    </xf>
    <xf numFmtId="169" fontId="13" fillId="3" borderId="5" xfId="51" applyFont="true" applyBorder="true" applyAlignment="true" applyProtection="false">
      <alignment horizontal="right" vertical="top" textRotation="0" wrapText="false" indent="0" shrinkToFit="false"/>
      <protection locked="true" hidden="false"/>
    </xf>
    <xf numFmtId="164" fontId="138" fillId="3" borderId="5" xfId="49" applyFont="true" applyBorder="true" applyAlignment="true" applyProtection="false">
      <alignment horizontal="general" vertical="top" textRotation="0" wrapText="false" indent="0" shrinkToFit="false"/>
      <protection locked="true" hidden="false"/>
    </xf>
    <xf numFmtId="169" fontId="6" fillId="3" borderId="5" xfId="51" applyFont="true" applyBorder="true" applyAlignment="true" applyProtection="false">
      <alignment horizontal="general" vertical="top" textRotation="0" wrapText="false" indent="0" shrinkToFit="false"/>
      <protection locked="true" hidden="false"/>
    </xf>
    <xf numFmtId="164" fontId="120" fillId="0" borderId="14" xfId="27" applyFont="true" applyBorder="true" applyAlignment="true" applyProtection="false">
      <alignment horizontal="center" vertical="center" textRotation="0" wrapText="false" indent="0" shrinkToFit="false"/>
      <protection locked="true" hidden="false"/>
    </xf>
    <xf numFmtId="172" fontId="124" fillId="0" borderId="0" xfId="27" applyFont="true" applyBorder="false" applyAlignment="false" applyProtection="false">
      <alignment horizontal="general" vertical="bottom" textRotation="0" wrapText="false" indent="0" shrinkToFit="false"/>
      <protection locked="true" hidden="false"/>
    </xf>
    <xf numFmtId="169" fontId="12" fillId="0" borderId="0" xfId="51" applyFont="false" applyBorder="false" applyAlignment="true" applyProtection="false">
      <alignment horizontal="general" vertical="center" textRotation="0" wrapText="false" indent="0" shrinkToFit="false"/>
      <protection locked="true" hidden="false"/>
    </xf>
    <xf numFmtId="169" fontId="12" fillId="0" borderId="0" xfId="51" applyFont="false" applyBorder="false" applyAlignment="true" applyProtection="false">
      <alignment horizontal="center" vertical="center" textRotation="0" wrapText="false" indent="0" shrinkToFit="false"/>
      <protection locked="true" hidden="false"/>
    </xf>
    <xf numFmtId="164" fontId="138" fillId="3" borderId="159" xfId="49" applyFont="true" applyBorder="true" applyAlignment="true" applyProtection="false">
      <alignment horizontal="center" vertical="bottom" textRotation="0" wrapText="false" indent="0" shrinkToFit="false" readingOrder="1"/>
      <protection locked="true" hidden="false"/>
    </xf>
    <xf numFmtId="169" fontId="34" fillId="0" borderId="14" xfId="51" applyFont="true" applyBorder="true" applyAlignment="true" applyProtection="false">
      <alignment horizontal="center" vertical="center" textRotation="0" wrapText="true" indent="0" shrinkToFit="false"/>
      <protection locked="true" hidden="false"/>
    </xf>
    <xf numFmtId="172" fontId="12" fillId="0" borderId="0" xfId="51" applyFont="false" applyBorder="false" applyAlignment="true" applyProtection="false">
      <alignment horizontal="general" vertical="center" textRotation="0" wrapText="false" indent="0" shrinkToFit="false"/>
      <protection locked="true" hidden="false"/>
    </xf>
    <xf numFmtId="172" fontId="12" fillId="0" borderId="0" xfId="51" applyFont="false" applyBorder="false" applyAlignment="true" applyProtection="false">
      <alignment horizontal="center" vertical="center" textRotation="0" wrapText="false" indent="0" shrinkToFit="false"/>
      <protection locked="true" hidden="false"/>
    </xf>
    <xf numFmtId="169" fontId="12" fillId="0" borderId="0" xfId="51" applyFont="false" applyBorder="false" applyAlignment="true" applyProtection="false">
      <alignment horizontal="general" vertical="top" textRotation="0" wrapText="false" indent="0" shrinkToFit="false"/>
      <protection locked="true" hidden="false"/>
    </xf>
    <xf numFmtId="169" fontId="12" fillId="3" borderId="55" xfId="51" applyFont="false" applyBorder="true" applyAlignment="true" applyProtection="false">
      <alignment horizontal="right" vertical="top" textRotation="0" wrapText="false" indent="0" shrinkToFit="false"/>
      <protection locked="true" hidden="false"/>
    </xf>
    <xf numFmtId="169" fontId="13" fillId="3" borderId="6" xfId="51" applyFont="true" applyBorder="true" applyAlignment="true" applyProtection="false">
      <alignment horizontal="right" vertical="top" textRotation="0" wrapText="false" indent="0" shrinkToFit="false"/>
      <protection locked="true" hidden="false"/>
    </xf>
    <xf numFmtId="164" fontId="138" fillId="3" borderId="6" xfId="49" applyFont="true" applyBorder="true" applyAlignment="true" applyProtection="false">
      <alignment horizontal="general" vertical="top" textRotation="0" wrapText="false" indent="0" shrinkToFit="false"/>
      <protection locked="true" hidden="false"/>
    </xf>
    <xf numFmtId="169" fontId="6" fillId="3" borderId="6" xfId="51" applyFont="true" applyBorder="true" applyAlignment="true" applyProtection="false">
      <alignment horizontal="general" vertical="top" textRotation="0" wrapText="false" indent="0" shrinkToFit="false"/>
      <protection locked="true" hidden="false"/>
    </xf>
    <xf numFmtId="169" fontId="6" fillId="3" borderId="130" xfId="51" applyFont="true" applyBorder="true" applyAlignment="true" applyProtection="false">
      <alignment horizontal="general" vertical="top" textRotation="0" wrapText="false" indent="0" shrinkToFit="false"/>
      <protection locked="true" hidden="false"/>
    </xf>
    <xf numFmtId="169" fontId="120" fillId="0" borderId="40" xfId="51" applyFont="true" applyBorder="true" applyAlignment="true" applyProtection="false">
      <alignment horizontal="center" vertical="center" textRotation="0" wrapText="true" indent="0" shrinkToFit="false"/>
      <protection locked="true" hidden="false"/>
    </xf>
    <xf numFmtId="169" fontId="14" fillId="0" borderId="0" xfId="51" applyFont="true" applyBorder="false" applyAlignment="true" applyProtection="false">
      <alignment horizontal="general" vertical="center" textRotation="0" wrapText="false" indent="0" shrinkToFit="false"/>
      <protection locked="true" hidden="false"/>
    </xf>
    <xf numFmtId="169" fontId="14" fillId="0" borderId="0" xfId="51" applyFont="true" applyBorder="false" applyAlignment="true" applyProtection="false">
      <alignment horizontal="center" vertical="center" textRotation="0" wrapText="false" indent="0" shrinkToFit="false"/>
      <protection locked="true" hidden="false"/>
    </xf>
    <xf numFmtId="169" fontId="14" fillId="0" borderId="0" xfId="51" applyFont="true" applyBorder="false" applyAlignment="true" applyProtection="false">
      <alignment horizontal="right" vertical="center" textRotation="0" wrapText="false" indent="0" shrinkToFit="false"/>
      <protection locked="true" hidden="false"/>
    </xf>
    <xf numFmtId="169" fontId="17" fillId="0" borderId="0" xfId="51" applyFont="true" applyBorder="false" applyAlignment="true" applyProtection="false">
      <alignment horizontal="right" vertical="center" textRotation="0" wrapText="false" indent="0" shrinkToFit="false"/>
      <protection locked="true" hidden="false"/>
    </xf>
    <xf numFmtId="169" fontId="15" fillId="0" borderId="0" xfId="51" applyFont="true" applyBorder="false" applyAlignment="true" applyProtection="false">
      <alignment horizontal="general" vertical="center" textRotation="0" wrapText="false" indent="0" shrinkToFit="false"/>
      <protection locked="true" hidden="false"/>
    </xf>
    <xf numFmtId="169" fontId="16" fillId="0" borderId="0" xfId="51" applyFont="true" applyBorder="false" applyAlignment="true" applyProtection="false">
      <alignment horizontal="center" vertical="center" textRotation="0" wrapText="true" indent="0" shrinkToFit="false"/>
      <protection locked="true" hidden="false"/>
    </xf>
    <xf numFmtId="169" fontId="9" fillId="0" borderId="14" xfId="51" applyFont="true" applyBorder="true" applyAlignment="true" applyProtection="false">
      <alignment horizontal="center" vertical="center" textRotation="0" wrapText="true" indent="0" shrinkToFit="false"/>
      <protection locked="true" hidden="false"/>
    </xf>
    <xf numFmtId="169" fontId="56" fillId="0" borderId="0" xfId="51" applyFont="true" applyBorder="true" applyAlignment="true" applyProtection="false">
      <alignment horizontal="center" vertical="center" textRotation="0" wrapText="false" indent="0" shrinkToFit="false"/>
      <protection locked="true" hidden="false"/>
    </xf>
    <xf numFmtId="185" fontId="14" fillId="0" borderId="0" xfId="51" applyFont="true" applyBorder="false" applyAlignment="true" applyProtection="false">
      <alignment horizontal="general" vertical="center" textRotation="0" wrapText="false" indent="0" shrinkToFit="false"/>
      <protection locked="true" hidden="false"/>
    </xf>
    <xf numFmtId="169" fontId="56" fillId="0" borderId="0" xfId="51" applyFont="true" applyBorder="false" applyAlignment="true" applyProtection="false">
      <alignment horizontal="center" vertical="center" textRotation="0" wrapText="false" indent="0" shrinkToFit="false"/>
      <protection locked="true" hidden="false"/>
    </xf>
    <xf numFmtId="169" fontId="13" fillId="0" borderId="0" xfId="51" applyFont="true" applyBorder="false" applyAlignment="true" applyProtection="false">
      <alignment horizontal="right" vertical="center" textRotation="0" wrapText="false" indent="0" shrinkToFit="false"/>
      <protection locked="true" hidden="false"/>
    </xf>
    <xf numFmtId="169" fontId="16" fillId="12" borderId="1" xfId="51" applyFont="true" applyBorder="true" applyAlignment="true" applyProtection="false">
      <alignment horizontal="center" vertical="center" textRotation="0" wrapText="false" indent="0" shrinkToFit="false"/>
      <protection locked="true" hidden="false"/>
    </xf>
    <xf numFmtId="169" fontId="16" fillId="0" borderId="0" xfId="51" applyFont="true" applyBorder="false" applyAlignment="true" applyProtection="false">
      <alignment horizontal="general" vertical="center" textRotation="0" wrapText="false" indent="0" shrinkToFit="false"/>
      <protection locked="true" hidden="false"/>
    </xf>
    <xf numFmtId="169" fontId="16" fillId="0" borderId="0" xfId="51" applyFont="true" applyBorder="false" applyAlignment="true" applyProtection="false">
      <alignment horizontal="center" vertical="center" textRotation="0" wrapText="false" indent="0" shrinkToFit="false"/>
      <protection locked="true" hidden="false"/>
    </xf>
    <xf numFmtId="164" fontId="139" fillId="0" borderId="0" xfId="32" applyFont="true" applyBorder="false" applyAlignment="true" applyProtection="false">
      <alignment horizontal="center" vertical="center" textRotation="0" wrapText="false" indent="0" shrinkToFit="false"/>
      <protection locked="true" hidden="false"/>
    </xf>
    <xf numFmtId="164" fontId="136" fillId="0" borderId="0" xfId="32" applyFont="true" applyBorder="false" applyAlignment="true" applyProtection="false">
      <alignment horizontal="center" vertical="center" textRotation="0" wrapText="false" indent="0" shrinkToFit="false"/>
      <protection locked="true" hidden="false"/>
    </xf>
    <xf numFmtId="164" fontId="140" fillId="0" borderId="0" xfId="32" applyFont="true" applyBorder="false" applyAlignment="true" applyProtection="false">
      <alignment horizontal="center" vertical="center" textRotation="0" wrapText="false" indent="0" shrinkToFit="false"/>
      <protection locked="true" hidden="false"/>
    </xf>
    <xf numFmtId="164" fontId="38" fillId="0" borderId="0" xfId="32" applyFont="true" applyBorder="false" applyAlignment="true" applyProtection="false">
      <alignment horizontal="center" vertical="center" textRotation="0" wrapText="false" indent="0" shrinkToFit="false"/>
      <protection locked="true" hidden="false"/>
    </xf>
    <xf numFmtId="164" fontId="141" fillId="0" borderId="0" xfId="32" applyFont="true" applyBorder="false" applyAlignment="true" applyProtection="false">
      <alignment horizontal="center" vertical="center" textRotation="0" wrapText="true" indent="0" shrinkToFit="false"/>
      <protection locked="true" hidden="false"/>
    </xf>
    <xf numFmtId="164" fontId="142" fillId="6" borderId="0" xfId="27" applyFont="true" applyBorder="true" applyAlignment="true" applyProtection="false">
      <alignment horizontal="center" vertical="center" textRotation="0" wrapText="false" indent="0" shrinkToFit="false"/>
      <protection locked="true" hidden="false"/>
    </xf>
    <xf numFmtId="164" fontId="143" fillId="6" borderId="0" xfId="27" applyFont="true" applyBorder="false" applyAlignment="true" applyProtection="false">
      <alignment horizontal="center" vertical="center" textRotation="0" wrapText="false" indent="0" shrinkToFit="false"/>
      <protection locked="true" hidden="false"/>
    </xf>
    <xf numFmtId="164" fontId="142" fillId="6" borderId="0" xfId="27" applyFont="true" applyBorder="false" applyAlignment="true" applyProtection="false">
      <alignment horizontal="center" vertical="center" textRotation="0" wrapText="false" indent="0" shrinkToFit="false"/>
      <protection locked="true" hidden="false"/>
    </xf>
    <xf numFmtId="164" fontId="60" fillId="6" borderId="0" xfId="27" applyFont="true" applyBorder="false" applyAlignment="true" applyProtection="false">
      <alignment horizontal="center" vertical="center" textRotation="0" wrapText="false" indent="0" shrinkToFit="false"/>
      <protection locked="true" hidden="false"/>
    </xf>
    <xf numFmtId="164" fontId="137" fillId="0" borderId="0" xfId="32" applyFont="true" applyBorder="false" applyAlignment="true" applyProtection="false">
      <alignment horizontal="general" vertical="center" textRotation="0" wrapText="true" indent="0" shrinkToFit="false"/>
      <protection locked="true" hidden="false"/>
    </xf>
    <xf numFmtId="164" fontId="135" fillId="0" borderId="0" xfId="32" applyFont="true" applyBorder="false" applyAlignment="true" applyProtection="false">
      <alignment horizontal="center" vertical="center" textRotation="0" wrapText="true" indent="0" shrinkToFit="false"/>
      <protection locked="true" hidden="false"/>
    </xf>
    <xf numFmtId="164" fontId="144" fillId="0" borderId="0" xfId="32" applyFont="true" applyBorder="false" applyAlignment="true" applyProtection="false">
      <alignment horizontal="center" vertical="center" textRotation="0" wrapText="false" indent="0" shrinkToFit="false"/>
      <protection locked="true" hidden="false"/>
    </xf>
    <xf numFmtId="164" fontId="10" fillId="0" borderId="0" xfId="32" applyFont="true" applyBorder="false" applyAlignment="true" applyProtection="false">
      <alignment horizontal="general" vertical="center" textRotation="0" wrapText="true" indent="0" shrinkToFit="false"/>
      <protection locked="true" hidden="false"/>
    </xf>
    <xf numFmtId="164" fontId="41" fillId="0" borderId="0" xfId="32" applyFont="true" applyBorder="false" applyAlignment="true" applyProtection="false">
      <alignment horizontal="center" vertical="center" textRotation="0" wrapText="false" indent="0" shrinkToFit="false"/>
      <protection locked="true" hidden="false"/>
    </xf>
    <xf numFmtId="164" fontId="20" fillId="0" borderId="0" xfId="32" applyFont="true" applyBorder="false" applyAlignment="true" applyProtection="false">
      <alignment horizontal="center" vertical="center" textRotation="0" wrapText="false" indent="0" shrinkToFit="false"/>
      <protection locked="true" hidden="false"/>
    </xf>
    <xf numFmtId="164" fontId="103" fillId="0" borderId="0" xfId="32" applyFont="true" applyBorder="false" applyAlignment="true" applyProtection="false">
      <alignment horizontal="general" vertical="center" textRotation="0" wrapText="false" indent="0" shrinkToFit="false"/>
      <protection locked="true" hidden="false"/>
    </xf>
    <xf numFmtId="164" fontId="9" fillId="0" borderId="0" xfId="32" applyFont="true" applyBorder="false" applyAlignment="true" applyProtection="false">
      <alignment horizontal="general" vertical="center" textRotation="0" wrapText="true" indent="0" shrinkToFit="false"/>
      <protection locked="true" hidden="false"/>
    </xf>
    <xf numFmtId="180" fontId="38" fillId="0" borderId="1" xfId="32" applyFont="true" applyBorder="true" applyAlignment="true" applyProtection="true">
      <alignment horizontal="center" vertical="center" textRotation="0" wrapText="true" indent="0" shrinkToFit="false"/>
      <protection locked="false" hidden="false"/>
    </xf>
    <xf numFmtId="174" fontId="103" fillId="0" borderId="0" xfId="32" applyFont="true" applyBorder="false" applyAlignment="true" applyProtection="false">
      <alignment horizontal="general" vertical="center" textRotation="0" wrapText="true" indent="0" shrinkToFit="false"/>
      <protection locked="true" hidden="false"/>
    </xf>
    <xf numFmtId="174" fontId="137" fillId="0" borderId="0" xfId="32" applyFont="true" applyBorder="false" applyAlignment="true" applyProtection="true">
      <alignment horizontal="center" vertical="center" textRotation="0" wrapText="false" indent="0" shrinkToFit="false"/>
      <protection locked="true" hidden="true"/>
    </xf>
    <xf numFmtId="164" fontId="146" fillId="0" borderId="0" xfId="32" applyFont="true" applyBorder="false" applyAlignment="true" applyProtection="false">
      <alignment horizontal="center" vertical="center" textRotation="0" wrapText="false" indent="0" shrinkToFit="false"/>
      <protection locked="true" hidden="false"/>
    </xf>
    <xf numFmtId="164" fontId="136" fillId="0" borderId="0" xfId="32" applyFont="true" applyBorder="false" applyAlignment="true" applyProtection="false">
      <alignment horizontal="center" vertical="center" textRotation="0" wrapText="true" indent="0" shrinkToFit="false"/>
      <protection locked="true" hidden="false"/>
    </xf>
    <xf numFmtId="164" fontId="147" fillId="0" borderId="0" xfId="32" applyFont="true" applyBorder="false" applyAlignment="true" applyProtection="false">
      <alignment horizontal="general" vertical="center" textRotation="0" wrapText="true" indent="0" shrinkToFit="false"/>
      <protection locked="true" hidden="false"/>
    </xf>
    <xf numFmtId="180" fontId="32" fillId="0" borderId="1" xfId="32" applyFont="true" applyBorder="true" applyAlignment="true" applyProtection="true">
      <alignment horizontal="center" vertical="center" textRotation="0" wrapText="true" indent="0" shrinkToFit="false"/>
      <protection locked="false" hidden="false"/>
    </xf>
    <xf numFmtId="164" fontId="85" fillId="0" borderId="0" xfId="32" applyFont="true" applyBorder="false" applyAlignment="true" applyProtection="false">
      <alignment horizontal="center" vertical="center" textRotation="0" wrapText="false" indent="0" shrinkToFit="false"/>
      <protection locked="true" hidden="false"/>
    </xf>
    <xf numFmtId="164" fontId="20" fillId="0" borderId="0" xfId="32" applyFont="true" applyBorder="false" applyAlignment="true" applyProtection="false">
      <alignment horizontal="center" vertical="center" textRotation="0" wrapText="true" indent="0" shrinkToFit="false"/>
      <protection locked="true" hidden="false"/>
    </xf>
    <xf numFmtId="164" fontId="6" fillId="0" borderId="0" xfId="32" applyFont="true" applyBorder="false" applyAlignment="true" applyProtection="false">
      <alignment horizontal="general" vertical="center" textRotation="0" wrapText="true" indent="0" shrinkToFit="false"/>
      <protection locked="true" hidden="false"/>
    </xf>
    <xf numFmtId="186" fontId="38" fillId="0" borderId="1" xfId="32" applyFont="true" applyBorder="true" applyAlignment="true" applyProtection="true">
      <alignment horizontal="center" vertical="center" textRotation="0" wrapText="true" indent="0" shrinkToFit="false"/>
      <protection locked="false" hidden="false"/>
    </xf>
    <xf numFmtId="174" fontId="103" fillId="0" borderId="0" xfId="33" applyFont="true" applyBorder="false" applyAlignment="true" applyProtection="false">
      <alignment horizontal="general" vertical="center" textRotation="0" wrapText="true" indent="0" shrinkToFit="false"/>
      <protection locked="true" hidden="false"/>
    </xf>
    <xf numFmtId="178" fontId="137" fillId="0" borderId="0" xfId="32" applyFont="true" applyBorder="false" applyAlignment="true" applyProtection="true">
      <alignment horizontal="center" vertical="center" textRotation="0" wrapText="false" indent="0" shrinkToFit="false"/>
      <protection locked="true" hidden="true"/>
    </xf>
    <xf numFmtId="180" fontId="32" fillId="9" borderId="1" xfId="32" applyFont="true" applyBorder="true" applyAlignment="true" applyProtection="false">
      <alignment horizontal="center" vertical="center" textRotation="0" wrapText="true" indent="0" shrinkToFit="false"/>
      <protection locked="true" hidden="false"/>
    </xf>
    <xf numFmtId="164" fontId="149" fillId="0" borderId="0" xfId="32" applyFont="true" applyBorder="false" applyAlignment="true" applyProtection="false">
      <alignment horizontal="center" vertical="center" textRotation="0" wrapText="false" indent="0" shrinkToFit="false"/>
      <protection locked="true" hidden="false"/>
    </xf>
    <xf numFmtId="164" fontId="124" fillId="0" borderId="0" xfId="32" applyFont="true" applyBorder="false" applyAlignment="true" applyProtection="false">
      <alignment horizontal="center" vertical="center" textRotation="0" wrapText="false" indent="0" shrinkToFit="false"/>
      <protection locked="true" hidden="false"/>
    </xf>
    <xf numFmtId="164" fontId="117" fillId="0" borderId="0" xfId="32" applyFont="true" applyBorder="false" applyAlignment="true" applyProtection="false">
      <alignment horizontal="general" vertical="center" textRotation="0" wrapText="false" indent="0" shrinkToFit="false"/>
      <protection locked="true" hidden="false"/>
    </xf>
    <xf numFmtId="164" fontId="117" fillId="0" borderId="0" xfId="32" applyFont="true" applyBorder="false" applyAlignment="true" applyProtection="false">
      <alignment horizontal="general" vertical="center" textRotation="0" wrapText="true" indent="0" shrinkToFit="false"/>
      <protection locked="true" hidden="false"/>
    </xf>
    <xf numFmtId="164" fontId="38" fillId="0" borderId="0" xfId="32" applyFont="true" applyBorder="false" applyAlignment="true" applyProtection="false">
      <alignment horizontal="general" vertical="center" textRotation="0" wrapText="false" indent="0" shrinkToFit="false"/>
      <protection locked="true" hidden="false"/>
    </xf>
    <xf numFmtId="164" fontId="10" fillId="0" borderId="0" xfId="32" applyFont="true" applyBorder="false" applyAlignment="true" applyProtection="false">
      <alignment horizontal="general" vertical="center" textRotation="0" wrapText="false" indent="0" shrinkToFit="false"/>
      <protection locked="true" hidden="false"/>
    </xf>
    <xf numFmtId="164" fontId="136" fillId="0" borderId="0" xfId="32" applyFont="true" applyBorder="false" applyAlignment="true" applyProtection="false">
      <alignment horizontal="general" vertical="center" textRotation="0" wrapText="false" indent="0" shrinkToFit="false"/>
      <protection locked="true" hidden="false"/>
    </xf>
    <xf numFmtId="173" fontId="137" fillId="0" borderId="1" xfId="32" applyFont="true" applyBorder="true" applyAlignment="true" applyProtection="true">
      <alignment horizontal="center" vertical="center" textRotation="0" wrapText="true" indent="0" shrinkToFit="false"/>
      <protection locked="false" hidden="false"/>
    </xf>
    <xf numFmtId="164" fontId="135" fillId="0" borderId="0" xfId="32" applyFont="true" applyBorder="false" applyAlignment="true" applyProtection="false">
      <alignment horizontal="general" vertical="center" textRotation="0" wrapText="false" indent="0" shrinkToFit="false"/>
      <protection locked="true" hidden="false"/>
    </xf>
    <xf numFmtId="164" fontId="38" fillId="0" borderId="0" xfId="32" applyFont="true" applyBorder="false" applyAlignment="true" applyProtection="false">
      <alignment horizontal="general" vertical="center" textRotation="0" wrapText="true" indent="0" shrinkToFit="false"/>
      <protection locked="true" hidden="false"/>
    </xf>
    <xf numFmtId="164" fontId="137" fillId="0" borderId="0" xfId="27" applyFont="true" applyBorder="false" applyAlignment="true" applyProtection="false">
      <alignment horizontal="center" vertical="center" textRotation="0" wrapText="false" indent="0" shrinkToFit="false"/>
      <protection locked="true" hidden="false"/>
    </xf>
    <xf numFmtId="173" fontId="137" fillId="0" borderId="0" xfId="32" applyFont="true" applyBorder="false" applyAlignment="true" applyProtection="true">
      <alignment horizontal="center" vertical="center" textRotation="0" wrapText="true" indent="0" shrinkToFit="false"/>
      <protection locked="false" hidden="false"/>
    </xf>
    <xf numFmtId="164" fontId="151" fillId="0" borderId="0" xfId="27" applyFont="true" applyBorder="false" applyAlignment="false" applyProtection="false">
      <alignment horizontal="general" vertical="bottom" textRotation="0" wrapText="false" indent="0" shrinkToFit="false"/>
      <protection locked="true" hidden="false"/>
    </xf>
    <xf numFmtId="164" fontId="124" fillId="0" borderId="0" xfId="32" applyFont="true" applyBorder="false" applyAlignment="false" applyProtection="false">
      <alignment horizontal="general" vertical="bottom" textRotation="0" wrapText="false" indent="0" shrinkToFit="false"/>
      <protection locked="true" hidden="false"/>
    </xf>
    <xf numFmtId="164" fontId="117" fillId="0" borderId="0" xfId="32" applyFont="true" applyBorder="false" applyAlignment="false" applyProtection="false">
      <alignment horizontal="general" vertical="bottom" textRotation="0" wrapText="false" indent="0" shrinkToFit="false"/>
      <protection locked="true" hidden="false"/>
    </xf>
    <xf numFmtId="164" fontId="152" fillId="0" borderId="0" xfId="32" applyFont="true" applyBorder="false" applyAlignment="false" applyProtection="false">
      <alignment horizontal="general" vertical="bottom" textRotation="0" wrapText="false" indent="0" shrinkToFit="false"/>
      <protection locked="true" hidden="false"/>
    </xf>
    <xf numFmtId="164" fontId="32" fillId="0" borderId="0" xfId="27" applyFont="true" applyBorder="false" applyAlignment="false" applyProtection="false">
      <alignment horizontal="general" vertical="bottom" textRotation="0" wrapText="false" indent="0" shrinkToFit="false"/>
      <protection locked="true" hidden="false"/>
    </xf>
    <xf numFmtId="172" fontId="12" fillId="0" borderId="0" xfId="51" applyFont="true" applyBorder="false" applyAlignment="true" applyProtection="false">
      <alignment horizontal="center" vertical="center" textRotation="0" wrapText="true" indent="0" shrinkToFit="false"/>
      <protection locked="true" hidden="false"/>
    </xf>
    <xf numFmtId="169" fontId="34" fillId="0" borderId="0" xfId="51" applyFont="true" applyBorder="false" applyAlignment="true" applyProtection="false">
      <alignment horizontal="center" vertical="center" textRotation="0" wrapText="true" indent="0" shrinkToFit="false"/>
      <protection locked="true" hidden="false"/>
    </xf>
    <xf numFmtId="164" fontId="136" fillId="0" borderId="0" xfId="32" applyFont="true" applyBorder="false" applyAlignment="true" applyProtection="false">
      <alignment horizontal="general" vertical="center" textRotation="0" wrapText="true" indent="0" shrinkToFit="false"/>
      <protection locked="true" hidden="false"/>
    </xf>
    <xf numFmtId="185" fontId="38" fillId="0" borderId="1" xfId="27" applyFont="true" applyBorder="true" applyAlignment="true" applyProtection="true">
      <alignment horizontal="center" vertical="center" textRotation="0" wrapText="true" indent="0" shrinkToFit="false"/>
      <protection locked="false" hidden="false"/>
    </xf>
    <xf numFmtId="174" fontId="103" fillId="0" borderId="0" xfId="44" applyFont="true" applyBorder="false" applyAlignment="true" applyProtection="false">
      <alignment horizontal="general" vertical="center" textRotation="0" wrapText="true" indent="0" shrinkToFit="false"/>
      <protection locked="true" hidden="false"/>
    </xf>
    <xf numFmtId="164" fontId="147" fillId="0" borderId="0" xfId="44" applyFont="true" applyBorder="false" applyAlignment="true" applyProtection="false">
      <alignment horizontal="general" vertical="center" textRotation="0" wrapText="true" indent="0" shrinkToFit="false"/>
      <protection locked="true" hidden="false"/>
    </xf>
    <xf numFmtId="185" fontId="38" fillId="0" borderId="0" xfId="27" applyFont="true" applyBorder="false" applyAlignment="true" applyProtection="false">
      <alignment horizontal="center" vertical="center" textRotation="0" wrapText="true" indent="0" shrinkToFit="false"/>
      <protection locked="true" hidden="false"/>
    </xf>
    <xf numFmtId="164" fontId="10" fillId="0" borderId="0" xfId="32" applyFont="true" applyBorder="false" applyAlignment="true" applyProtection="false">
      <alignment horizontal="center" vertical="center" textRotation="0" wrapText="true" indent="0" shrinkToFit="false"/>
      <protection locked="true" hidden="false"/>
    </xf>
    <xf numFmtId="164" fontId="117" fillId="0" borderId="0" xfId="36" applyFont="true" applyBorder="false" applyAlignment="true" applyProtection="false">
      <alignment horizontal="general" vertical="center" textRotation="0" wrapText="false" indent="0" shrinkToFit="false"/>
      <protection locked="true" hidden="false"/>
    </xf>
    <xf numFmtId="174" fontId="103" fillId="0" borderId="0" xfId="36" applyFont="true" applyBorder="false" applyAlignment="true" applyProtection="false">
      <alignment horizontal="general" vertical="center" textRotation="0" wrapText="true" indent="0" shrinkToFit="false"/>
      <protection locked="true" hidden="false"/>
    </xf>
    <xf numFmtId="164" fontId="137" fillId="0" borderId="0" xfId="36" applyFont="true" applyBorder="false" applyAlignment="true" applyProtection="false">
      <alignment horizontal="general" vertical="center" textRotation="0" wrapText="false" indent="0" shrinkToFit="false"/>
      <protection locked="true" hidden="false"/>
    </xf>
    <xf numFmtId="174" fontId="137" fillId="0" borderId="0" xfId="36" applyFont="true" applyBorder="false" applyAlignment="true" applyProtection="true">
      <alignment horizontal="center" vertical="center" textRotation="0" wrapText="false" indent="0" shrinkToFit="false"/>
      <protection locked="true" hidden="true"/>
    </xf>
    <xf numFmtId="164" fontId="6" fillId="0" borderId="0" xfId="36" applyFont="true" applyBorder="false" applyAlignment="true" applyProtection="false">
      <alignment horizontal="general" vertical="center" textRotation="0" wrapText="true" indent="0" shrinkToFit="false"/>
      <protection locked="true" hidden="false"/>
    </xf>
    <xf numFmtId="164" fontId="20" fillId="0" borderId="0" xfId="36" applyFont="true" applyBorder="false" applyAlignment="true" applyProtection="false">
      <alignment horizontal="general" vertical="center" textRotation="0" wrapText="true" indent="0" shrinkToFit="false"/>
      <protection locked="true" hidden="false"/>
    </xf>
    <xf numFmtId="164" fontId="10" fillId="0" borderId="0" xfId="36" applyFont="true" applyBorder="false" applyAlignment="true" applyProtection="false">
      <alignment horizontal="general" vertical="center" textRotation="0" wrapText="true" indent="0" shrinkToFit="false"/>
      <protection locked="true" hidden="false"/>
    </xf>
    <xf numFmtId="164" fontId="38" fillId="0" borderId="0" xfId="36" applyFont="true" applyBorder="false" applyAlignment="true" applyProtection="false">
      <alignment horizontal="general" vertical="center" textRotation="0" wrapText="false" indent="0" shrinkToFit="false"/>
      <protection locked="true" hidden="false"/>
    </xf>
    <xf numFmtId="164" fontId="153" fillId="0" borderId="0" xfId="36" applyFont="true" applyBorder="false" applyAlignment="true" applyProtection="false">
      <alignment horizontal="general" vertical="center" textRotation="0" wrapText="true" indent="0" shrinkToFit="false"/>
      <protection locked="true" hidden="false"/>
    </xf>
    <xf numFmtId="164" fontId="32" fillId="0" borderId="0" xfId="32" applyFont="true" applyBorder="false" applyAlignment="true" applyProtection="false">
      <alignment horizontal="center" vertical="center" textRotation="0" wrapText="false" indent="0" shrinkToFit="false"/>
      <protection locked="true" hidden="false"/>
    </xf>
    <xf numFmtId="164" fontId="41" fillId="0" borderId="0" xfId="33" applyFont="true" applyBorder="false" applyAlignment="true" applyProtection="false">
      <alignment horizontal="center" vertical="center" textRotation="0" wrapText="false" indent="0" shrinkToFit="false"/>
      <protection locked="true" hidden="false"/>
    </xf>
    <xf numFmtId="164" fontId="6" fillId="0" borderId="0" xfId="32" applyFont="true" applyBorder="false" applyAlignment="true" applyProtection="false">
      <alignment horizontal="center" vertical="center" textRotation="0" wrapText="true" indent="0" shrinkToFit="false"/>
      <protection locked="true" hidden="false"/>
    </xf>
    <xf numFmtId="174" fontId="9" fillId="0" borderId="0" xfId="32" applyFont="true" applyBorder="false" applyAlignment="true" applyProtection="true">
      <alignment horizontal="center" vertical="center" textRotation="0" wrapText="false" indent="0" shrinkToFit="false"/>
      <protection locked="true" hidden="true"/>
    </xf>
    <xf numFmtId="164" fontId="149" fillId="0" borderId="0" xfId="34" applyFont="true" applyBorder="false" applyAlignment="true" applyProtection="false">
      <alignment horizontal="center" vertical="center" textRotation="0" wrapText="false" indent="0" shrinkToFit="false"/>
      <protection locked="true" hidden="false"/>
    </xf>
    <xf numFmtId="164" fontId="124" fillId="0" borderId="0" xfId="34" applyFont="true" applyBorder="false" applyAlignment="true" applyProtection="false">
      <alignment horizontal="center" vertical="center" textRotation="0" wrapText="false" indent="0" shrinkToFit="false"/>
      <protection locked="true" hidden="false"/>
    </xf>
    <xf numFmtId="164" fontId="117" fillId="0" borderId="0" xfId="34" applyFont="true" applyBorder="false" applyAlignment="true" applyProtection="false">
      <alignment horizontal="general" vertical="center" textRotation="0" wrapText="false" indent="0" shrinkToFit="false"/>
      <protection locked="true" hidden="false"/>
    </xf>
    <xf numFmtId="164" fontId="117" fillId="0" borderId="0" xfId="34" applyFont="true" applyBorder="false" applyAlignment="true" applyProtection="false">
      <alignment horizontal="general" vertical="center" textRotation="0" wrapText="true" indent="0" shrinkToFit="false"/>
      <protection locked="true" hidden="false"/>
    </xf>
    <xf numFmtId="164" fontId="137" fillId="0" borderId="0" xfId="34" applyFont="true" applyBorder="false" applyAlignment="true" applyProtection="false">
      <alignment horizontal="general" vertical="center" textRotation="0" wrapText="false" indent="0" shrinkToFit="false"/>
      <protection locked="true" hidden="false"/>
    </xf>
    <xf numFmtId="164" fontId="38" fillId="0" borderId="1" xfId="34" applyFont="true" applyBorder="true" applyAlignment="true" applyProtection="true">
      <alignment horizontal="center" vertical="center" textRotation="0" wrapText="true" indent="0" shrinkToFit="false"/>
      <protection locked="false" hidden="false"/>
    </xf>
    <xf numFmtId="174" fontId="103" fillId="0" borderId="0" xfId="34" applyFont="true" applyBorder="false" applyAlignment="true" applyProtection="false">
      <alignment horizontal="general" vertical="center" textRotation="0" wrapText="true" indent="0" shrinkToFit="false"/>
      <protection locked="true" hidden="false"/>
    </xf>
    <xf numFmtId="174" fontId="137" fillId="0" borderId="0" xfId="34" applyFont="true" applyBorder="false" applyAlignment="true" applyProtection="true">
      <alignment horizontal="center" vertical="center" textRotation="0" wrapText="false" indent="0" shrinkToFit="false"/>
      <protection locked="true" hidden="true"/>
    </xf>
    <xf numFmtId="174" fontId="137" fillId="0" borderId="0" xfId="38" applyFont="true" applyBorder="false" applyAlignment="true" applyProtection="true">
      <alignment horizontal="center" vertical="center" textRotation="0" wrapText="false" indent="0" shrinkToFit="false"/>
      <protection locked="true" hidden="true"/>
    </xf>
    <xf numFmtId="164" fontId="154" fillId="0" borderId="0" xfId="34" applyFont="true" applyBorder="false" applyAlignment="true" applyProtection="false">
      <alignment horizontal="general" vertical="center" textRotation="0" wrapText="true" indent="0" shrinkToFit="false"/>
      <protection locked="true" hidden="false"/>
    </xf>
    <xf numFmtId="164" fontId="10" fillId="0" borderId="0" xfId="34" applyFont="true" applyBorder="false" applyAlignment="true" applyProtection="false">
      <alignment horizontal="general" vertical="center" textRotation="0" wrapText="true" indent="0" shrinkToFit="false"/>
      <protection locked="true" hidden="false"/>
    </xf>
    <xf numFmtId="164" fontId="38" fillId="0" borderId="0" xfId="34" applyFont="true" applyBorder="false" applyAlignment="true" applyProtection="false">
      <alignment horizontal="center" vertical="center" textRotation="0" wrapText="false" indent="0" shrinkToFit="false"/>
      <protection locked="true" hidden="false"/>
    </xf>
    <xf numFmtId="164" fontId="147" fillId="0" borderId="0" xfId="34" applyFont="true" applyBorder="false" applyAlignment="true" applyProtection="false">
      <alignment horizontal="general" vertical="center" textRotation="0" wrapText="true" indent="0" shrinkToFit="false"/>
      <protection locked="true" hidden="false"/>
    </xf>
    <xf numFmtId="180" fontId="38" fillId="0" borderId="1" xfId="34" applyFont="true" applyBorder="true" applyAlignment="true" applyProtection="true">
      <alignment horizontal="center" vertical="center" textRotation="0" wrapText="true" indent="0" shrinkToFit="false"/>
      <protection locked="false" hidden="false"/>
    </xf>
    <xf numFmtId="164" fontId="41" fillId="0" borderId="0" xfId="34" applyFont="true" applyBorder="false" applyAlignment="true" applyProtection="false">
      <alignment horizontal="center" vertical="center" textRotation="0" wrapText="false" indent="0" shrinkToFit="false"/>
      <protection locked="true" hidden="false"/>
    </xf>
    <xf numFmtId="164" fontId="7" fillId="0" borderId="0" xfId="34" applyFont="false" applyBorder="false" applyAlignment="true" applyProtection="false">
      <alignment horizontal="general" vertical="center" textRotation="0" wrapText="true" indent="0" shrinkToFit="false"/>
      <protection locked="true" hidden="false"/>
    </xf>
    <xf numFmtId="164" fontId="38" fillId="0" borderId="1" xfId="32" applyFont="true" applyBorder="true" applyAlignment="true" applyProtection="true">
      <alignment horizontal="center" vertical="center" textRotation="0" wrapText="true" indent="0" shrinkToFit="false"/>
      <protection locked="false" hidden="false"/>
    </xf>
    <xf numFmtId="164" fontId="124" fillId="0" borderId="0" xfId="27" applyFont="true" applyBorder="false" applyAlignment="false" applyProtection="false">
      <alignment horizontal="general" vertical="bottom" textRotation="0" wrapText="false" indent="0" shrinkToFit="false"/>
      <protection locked="true" hidden="false"/>
    </xf>
    <xf numFmtId="172" fontId="12" fillId="0" borderId="0" xfId="51" applyFont="true" applyBorder="false" applyAlignment="true" applyProtection="false">
      <alignment horizontal="general" vertical="center" textRotation="0" wrapText="true" indent="0" shrinkToFit="false"/>
      <protection locked="true" hidden="false"/>
    </xf>
    <xf numFmtId="185" fontId="12" fillId="0" borderId="0" xfId="51" applyFont="false" applyBorder="false" applyAlignment="true" applyProtection="false">
      <alignment horizontal="general" vertical="top" textRotation="0" wrapText="false" indent="0" shrinkToFit="false"/>
      <protection locked="true" hidden="false"/>
    </xf>
    <xf numFmtId="169" fontId="12" fillId="3" borderId="6" xfId="51" applyFont="false" applyBorder="true" applyAlignment="true" applyProtection="false">
      <alignment horizontal="right" vertical="top" textRotation="0" wrapText="false" indent="0" shrinkToFit="false"/>
      <protection locked="true" hidden="false"/>
    </xf>
    <xf numFmtId="169" fontId="155" fillId="0" borderId="0" xfId="51" applyFont="true" applyBorder="false" applyAlignment="true" applyProtection="false">
      <alignment horizontal="general" vertical="center" textRotation="0" wrapText="false" indent="0" shrinkToFit="false"/>
      <protection locked="true" hidden="false"/>
    </xf>
    <xf numFmtId="169" fontId="19" fillId="0" borderId="0" xfId="51" applyFont="true" applyBorder="false" applyAlignment="true" applyProtection="false">
      <alignment horizontal="right" vertical="center" textRotation="0" wrapText="false" indent="0" shrinkToFit="false"/>
      <protection locked="true" hidden="false"/>
    </xf>
    <xf numFmtId="164" fontId="137" fillId="0" borderId="0" xfId="32" applyFont="true" applyBorder="false" applyAlignment="true" applyProtection="true">
      <alignment horizontal="general" vertical="center" textRotation="0" wrapText="false" indent="0" shrinkToFit="false"/>
      <protection locked="true" hidden="true"/>
    </xf>
    <xf numFmtId="164" fontId="156" fillId="0" borderId="0" xfId="32" applyFont="true" applyBorder="false" applyAlignment="true" applyProtection="false">
      <alignment horizontal="center" vertical="center" textRotation="0" wrapText="false" indent="0" shrinkToFit="false"/>
      <protection locked="true" hidden="false"/>
    </xf>
    <xf numFmtId="164" fontId="126" fillId="0" borderId="0" xfId="32" applyFont="true" applyBorder="false" applyAlignment="true" applyProtection="false">
      <alignment horizontal="center" vertical="center" textRotation="0" wrapText="false" indent="0" shrinkToFit="false"/>
      <protection locked="true" hidden="false"/>
    </xf>
    <xf numFmtId="164" fontId="157" fillId="0" borderId="0" xfId="36" applyFont="true" applyBorder="false" applyAlignment="true" applyProtection="false">
      <alignment horizontal="general" vertical="center" textRotation="0" wrapText="false" indent="0" shrinkToFit="false"/>
      <protection locked="true" hidden="false"/>
    </xf>
    <xf numFmtId="164" fontId="157" fillId="0" borderId="0" xfId="32" applyFont="true" applyBorder="false" applyAlignment="true" applyProtection="false">
      <alignment horizontal="general" vertical="center" textRotation="0" wrapText="true" indent="0" shrinkToFit="false"/>
      <protection locked="true" hidden="false"/>
    </xf>
    <xf numFmtId="180" fontId="32" fillId="0" borderId="127" xfId="32" applyFont="true" applyBorder="true" applyAlignment="true" applyProtection="false">
      <alignment horizontal="center" vertical="center" textRotation="0" wrapText="true" indent="0" shrinkToFit="false"/>
      <protection locked="true" hidden="false"/>
    </xf>
    <xf numFmtId="164" fontId="158" fillId="6" borderId="0" xfId="27" applyFont="true" applyBorder="true" applyAlignment="true" applyProtection="false">
      <alignment horizontal="center" vertical="center" textRotation="0" wrapText="false" indent="0" shrinkToFit="false"/>
      <protection locked="true" hidden="false"/>
    </xf>
    <xf numFmtId="164" fontId="159" fillId="6" borderId="0" xfId="27" applyFont="true" applyBorder="false" applyAlignment="true" applyProtection="false">
      <alignment horizontal="center" vertical="center" textRotation="0" wrapText="false" indent="0" shrinkToFit="false"/>
      <protection locked="true" hidden="false"/>
    </xf>
    <xf numFmtId="164" fontId="158" fillId="6" borderId="0" xfId="27" applyFont="true" applyBorder="false" applyAlignment="true" applyProtection="false">
      <alignment horizontal="center" vertical="center" textRotation="0" wrapText="false" indent="0" shrinkToFit="false"/>
      <protection locked="true" hidden="false"/>
    </xf>
    <xf numFmtId="164" fontId="160" fillId="0" borderId="0" xfId="32" applyFont="true" applyBorder="false" applyAlignment="true" applyProtection="false">
      <alignment horizontal="general" vertical="center" textRotation="0" wrapText="true" indent="0" shrinkToFit="false"/>
      <protection locked="true" hidden="false"/>
    </xf>
    <xf numFmtId="164" fontId="161" fillId="0" borderId="0" xfId="32" applyFont="true" applyBorder="false" applyAlignment="true" applyProtection="false">
      <alignment horizontal="general" vertical="center" textRotation="0" wrapText="false" indent="0" shrinkToFit="false"/>
      <protection locked="true" hidden="false"/>
    </xf>
    <xf numFmtId="164" fontId="162" fillId="0" borderId="0" xfId="33" applyFont="true" applyBorder="false" applyAlignment="true" applyProtection="false">
      <alignment horizontal="center" vertical="center" textRotation="0" wrapText="false" indent="0" shrinkToFit="false"/>
      <protection locked="true" hidden="false"/>
    </xf>
    <xf numFmtId="164" fontId="163" fillId="0" borderId="0" xfId="32" applyFont="true" applyBorder="false" applyAlignment="true" applyProtection="false">
      <alignment horizontal="center" vertical="center" textRotation="0" wrapText="false" indent="0" shrinkToFit="false"/>
      <protection locked="true" hidden="false"/>
    </xf>
    <xf numFmtId="164" fontId="161" fillId="0" borderId="0" xfId="32" applyFont="true" applyBorder="false" applyAlignment="true" applyProtection="false">
      <alignment horizontal="general" vertical="center" textRotation="0" wrapText="true" indent="0" shrinkToFit="false"/>
      <protection locked="true" hidden="false"/>
    </xf>
    <xf numFmtId="164" fontId="162" fillId="0" borderId="0" xfId="32" applyFont="true" applyBorder="false" applyAlignment="true" applyProtection="false">
      <alignment horizontal="center" vertical="center" textRotation="0" wrapText="false" indent="0" shrinkToFit="false"/>
      <protection locked="true" hidden="false"/>
    </xf>
    <xf numFmtId="164" fontId="156" fillId="0" borderId="0" xfId="33" applyFont="true" applyBorder="false" applyAlignment="true" applyProtection="false">
      <alignment horizontal="center" vertical="center" textRotation="0" wrapText="false" indent="0" shrinkToFit="false"/>
      <protection locked="true" hidden="false"/>
    </xf>
    <xf numFmtId="164" fontId="126" fillId="0" borderId="0" xfId="33" applyFont="true" applyBorder="false" applyAlignment="true" applyProtection="false">
      <alignment horizontal="center" vertical="center" textRotation="0" wrapText="false" indent="0" shrinkToFit="false"/>
      <protection locked="true" hidden="false"/>
    </xf>
    <xf numFmtId="164" fontId="165" fillId="0" borderId="0" xfId="33" applyFont="true" applyBorder="false" applyAlignment="true" applyProtection="false">
      <alignment horizontal="general" vertical="center" textRotation="0" wrapText="false" indent="0" shrinkToFit="false"/>
      <protection locked="true" hidden="false"/>
    </xf>
    <xf numFmtId="164" fontId="157" fillId="0" borderId="0" xfId="33" applyFont="true" applyBorder="false" applyAlignment="true" applyProtection="false">
      <alignment horizontal="general" vertical="center" textRotation="0" wrapText="true" indent="0" shrinkToFit="false"/>
      <protection locked="true" hidden="false"/>
    </xf>
    <xf numFmtId="164" fontId="157" fillId="0" borderId="0" xfId="32" applyFont="true" applyBorder="false" applyAlignment="true" applyProtection="false">
      <alignment horizontal="general" vertical="center" textRotation="0" wrapText="false" indent="0" shrinkToFit="false"/>
      <protection locked="true" hidden="false"/>
    </xf>
    <xf numFmtId="164" fontId="9" fillId="0" borderId="0" xfId="38" applyFont="true" applyBorder="false" applyAlignment="true" applyProtection="false">
      <alignment horizontal="general" vertical="center" textRotation="0" wrapText="true" indent="0" shrinkToFit="false"/>
      <protection locked="true" hidden="false"/>
    </xf>
    <xf numFmtId="164" fontId="9" fillId="0" borderId="0" xfId="34" applyFont="true" applyBorder="false" applyAlignment="true" applyProtection="false">
      <alignment horizontal="general" vertical="center" textRotation="0" wrapText="true" indent="0" shrinkToFit="false"/>
      <protection locked="true" hidden="false"/>
    </xf>
    <xf numFmtId="164" fontId="144" fillId="0" borderId="0" xfId="33" applyFont="true" applyBorder="false" applyAlignment="true" applyProtection="false">
      <alignment horizontal="center" vertical="center" textRotation="0" wrapText="false" indent="0" shrinkToFit="false"/>
      <protection locked="true" hidden="false"/>
    </xf>
    <xf numFmtId="164" fontId="136" fillId="0" borderId="0" xfId="33" applyFont="true" applyBorder="false" applyAlignment="true" applyProtection="false">
      <alignment horizontal="center" vertical="center" textRotation="0" wrapText="false" indent="0" shrinkToFit="false"/>
      <protection locked="true" hidden="false"/>
    </xf>
    <xf numFmtId="164" fontId="103" fillId="0" borderId="0" xfId="33" applyFont="true" applyBorder="false" applyAlignment="true" applyProtection="false">
      <alignment horizontal="general" vertical="center" textRotation="0" wrapText="false" indent="0" shrinkToFit="false"/>
      <protection locked="true" hidden="false"/>
    </xf>
    <xf numFmtId="164" fontId="9" fillId="0" borderId="0" xfId="33" applyFont="true" applyBorder="false" applyAlignment="true" applyProtection="false">
      <alignment horizontal="general" vertical="center" textRotation="0" wrapText="true" indent="0" shrinkToFit="false"/>
      <protection locked="true" hidden="false"/>
    </xf>
    <xf numFmtId="164" fontId="152" fillId="0" borderId="1" xfId="32" applyFont="true" applyBorder="true" applyAlignment="true" applyProtection="true">
      <alignment horizontal="center" vertical="center" textRotation="0" wrapText="true" indent="0" shrinkToFit="false"/>
      <protection locked="false" hidden="false"/>
    </xf>
    <xf numFmtId="174" fontId="117" fillId="0" borderId="0" xfId="32" applyFont="true" applyBorder="false" applyAlignment="true" applyProtection="true">
      <alignment horizontal="center" vertical="center" textRotation="0" wrapText="false" indent="0" shrinkToFit="false"/>
      <protection locked="true" hidden="true"/>
    </xf>
    <xf numFmtId="164" fontId="168" fillId="6" borderId="0" xfId="27" applyFont="true" applyBorder="false" applyAlignment="true" applyProtection="false">
      <alignment horizontal="center" vertical="center" textRotation="0" wrapText="false" indent="0" shrinkToFit="false"/>
      <protection locked="true" hidden="false"/>
    </xf>
    <xf numFmtId="164" fontId="137" fillId="0" borderId="0" xfId="33" applyFont="true" applyBorder="false" applyAlignment="true" applyProtection="false">
      <alignment horizontal="general" vertical="center" textRotation="0" wrapText="false" indent="0" shrinkToFit="false"/>
      <protection locked="true" hidden="false"/>
    </xf>
    <xf numFmtId="164" fontId="149" fillId="0" borderId="0" xfId="33" applyFont="true" applyBorder="false" applyAlignment="true" applyProtection="false">
      <alignment horizontal="center" vertical="center" textRotation="0" wrapText="false" indent="0" shrinkToFit="false"/>
      <protection locked="true" hidden="false"/>
    </xf>
    <xf numFmtId="164" fontId="117" fillId="0" borderId="0" xfId="33" applyFont="true" applyBorder="false" applyAlignment="true" applyProtection="false">
      <alignment horizontal="general" vertical="center" textRotation="0" wrapText="false" indent="0" shrinkToFit="false"/>
      <protection locked="true" hidden="false"/>
    </xf>
    <xf numFmtId="164" fontId="169" fillId="0" borderId="0" xfId="33" applyFont="true" applyBorder="false" applyAlignment="true" applyProtection="false">
      <alignment horizontal="general" vertical="center" textRotation="0" wrapText="true" indent="0" shrinkToFit="false"/>
      <protection locked="true" hidden="false"/>
    </xf>
    <xf numFmtId="164" fontId="10" fillId="0" borderId="0" xfId="33" applyFont="true" applyBorder="false" applyAlignment="true" applyProtection="false">
      <alignment horizontal="general" vertical="center" textRotation="0" wrapText="true" indent="0" shrinkToFit="false"/>
      <protection locked="true" hidden="false"/>
    </xf>
    <xf numFmtId="164" fontId="38" fillId="0" borderId="0" xfId="33" applyFont="true" applyBorder="false" applyAlignment="true" applyProtection="false">
      <alignment horizontal="center" vertical="center" textRotation="0" wrapText="false" indent="0" shrinkToFit="false"/>
      <protection locked="true" hidden="false"/>
    </xf>
    <xf numFmtId="164" fontId="147" fillId="0" borderId="0" xfId="33" applyFont="true" applyBorder="false" applyAlignment="true" applyProtection="false">
      <alignment horizontal="general" vertical="center" textRotation="0" wrapText="true" indent="0" shrinkToFit="false"/>
      <protection locked="true" hidden="false"/>
    </xf>
    <xf numFmtId="164" fontId="20" fillId="0" borderId="0" xfId="33" applyFont="true" applyBorder="false" applyAlignment="true" applyProtection="false">
      <alignment horizontal="center" vertical="center" textRotation="0" wrapText="false" indent="0" shrinkToFit="false"/>
      <protection locked="true" hidden="false"/>
    </xf>
    <xf numFmtId="164" fontId="9" fillId="0" borderId="0" xfId="33" applyFont="true" applyBorder="false" applyAlignment="true" applyProtection="false">
      <alignment horizontal="general" vertical="center" textRotation="0" wrapText="false" indent="0" shrinkToFit="false"/>
      <protection locked="true" hidden="false"/>
    </xf>
    <xf numFmtId="180" fontId="38" fillId="0" borderId="1" xfId="33" applyFont="true" applyBorder="true" applyAlignment="true" applyProtection="true">
      <alignment horizontal="center" vertical="center" textRotation="0" wrapText="true" indent="0" shrinkToFit="false"/>
      <protection locked="false" hidden="false"/>
    </xf>
    <xf numFmtId="174" fontId="137" fillId="0" borderId="0" xfId="33" applyFont="true" applyBorder="false" applyAlignment="true" applyProtection="true">
      <alignment horizontal="center" vertical="center" textRotation="0" wrapText="false" indent="0" shrinkToFit="false"/>
      <protection locked="true" hidden="true"/>
    </xf>
    <xf numFmtId="164" fontId="6" fillId="0" borderId="0" xfId="33" applyFont="true" applyBorder="false" applyAlignment="true" applyProtection="false">
      <alignment horizontal="general" vertical="center" textRotation="0" wrapText="true" indent="0" shrinkToFit="false"/>
      <protection locked="true" hidden="false"/>
    </xf>
    <xf numFmtId="164" fontId="147" fillId="0" borderId="0" xfId="32" applyFont="true" applyBorder="false" applyAlignment="true" applyProtection="false">
      <alignment horizontal="general" vertical="bottom" textRotation="0" wrapText="true" indent="0" shrinkToFit="false"/>
      <protection locked="true" hidden="false"/>
    </xf>
    <xf numFmtId="164" fontId="32" fillId="0" borderId="0" xfId="32" applyFont="true" applyBorder="false" applyAlignment="false" applyProtection="false">
      <alignment horizontal="general" vertical="bottom" textRotation="0" wrapText="false" indent="0" shrinkToFit="false"/>
      <protection locked="true" hidden="false"/>
    </xf>
    <xf numFmtId="174" fontId="170" fillId="0" borderId="9" xfId="0" applyFont="true" applyBorder="true" applyAlignment="true" applyProtection="false">
      <alignment horizontal="right" vertical="top" textRotation="0" wrapText="true" indent="0" shrinkToFit="false"/>
      <protection locked="true" hidden="false"/>
    </xf>
    <xf numFmtId="164" fontId="25" fillId="7" borderId="36" xfId="0" applyFont="true" applyBorder="true" applyAlignment="true" applyProtection="false">
      <alignment horizontal="center" vertical="center" textRotation="0" wrapText="false" indent="0" shrinkToFit="false"/>
      <protection locked="true" hidden="false"/>
    </xf>
    <xf numFmtId="164" fontId="25" fillId="7" borderId="37" xfId="0" applyFont="true" applyBorder="true" applyAlignment="true" applyProtection="false">
      <alignment horizontal="center" vertical="center" textRotation="0" wrapText="true" indent="0" shrinkToFit="false"/>
      <protection locked="true" hidden="false"/>
    </xf>
    <xf numFmtId="164" fontId="25" fillId="7" borderId="157" xfId="0" applyFont="true" applyBorder="true" applyAlignment="true" applyProtection="false">
      <alignment horizontal="center" vertical="center" textRotation="0" wrapText="true" indent="0" shrinkToFit="false"/>
      <protection locked="true" hidden="false"/>
    </xf>
    <xf numFmtId="164" fontId="25" fillId="7" borderId="14" xfId="0" applyFont="true" applyBorder="true" applyAlignment="true" applyProtection="false">
      <alignment horizontal="center" vertical="center" textRotation="0" wrapText="true" indent="0" shrinkToFit="false"/>
      <protection locked="true" hidden="false"/>
    </xf>
    <xf numFmtId="164" fontId="20" fillId="0" borderId="138" xfId="0" applyFont="true" applyBorder="true" applyAlignment="true" applyProtection="false">
      <alignment horizontal="justify" vertical="bottom" textRotation="0" wrapText="true" indent="0" shrinkToFit="false"/>
      <protection locked="true" hidden="false"/>
    </xf>
    <xf numFmtId="180" fontId="6" fillId="0" borderId="160" xfId="0" applyFont="true" applyBorder="true" applyAlignment="true" applyProtection="false">
      <alignment horizontal="general" vertical="center" textRotation="0" wrapText="false" indent="0" shrinkToFit="false"/>
      <protection locked="true" hidden="false"/>
    </xf>
    <xf numFmtId="180" fontId="6" fillId="0" borderId="94" xfId="0" applyFont="true" applyBorder="true" applyAlignment="false" applyProtection="true">
      <alignment horizontal="general" vertical="bottom" textRotation="0" wrapText="false" indent="0" shrinkToFit="false"/>
      <protection locked="false" hidden="false"/>
    </xf>
    <xf numFmtId="164" fontId="6" fillId="0" borderId="161" xfId="0" applyFont="true" applyBorder="true" applyAlignment="true" applyProtection="true">
      <alignment horizontal="general" vertical="bottom" textRotation="0" wrapText="true" indent="0" shrinkToFit="false"/>
      <protection locked="fals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80" fontId="6" fillId="0" borderId="40" xfId="0" applyFont="true" applyBorder="true" applyAlignment="false" applyProtection="true">
      <alignment horizontal="general" vertical="bottom" textRotation="0" wrapText="false" indent="0" shrinkToFit="false"/>
      <protection locked="false" hidden="false"/>
    </xf>
    <xf numFmtId="180" fontId="6" fillId="0" borderId="1" xfId="0" applyFont="true" applyBorder="true" applyAlignment="true" applyProtection="false">
      <alignment horizontal="general" vertical="center" textRotation="0" wrapText="false" indent="0" shrinkToFit="false"/>
      <protection locked="true" hidden="false"/>
    </xf>
    <xf numFmtId="180" fontId="6" fillId="0" borderId="1" xfId="0" applyFont="true" applyBorder="true" applyAlignment="false" applyProtection="true">
      <alignment horizontal="general" vertical="bottom" textRotation="0" wrapText="false" indent="0" shrinkToFit="false"/>
      <protection locked="false" hidden="false"/>
    </xf>
    <xf numFmtId="164" fontId="6" fillId="0" borderId="41" xfId="0" applyFont="true" applyBorder="true" applyAlignment="true" applyProtection="true">
      <alignment horizontal="general" vertical="bottom" textRotation="0" wrapText="true" indent="0" shrinkToFit="false"/>
      <protection locked="false" hidden="false"/>
    </xf>
    <xf numFmtId="180" fontId="6" fillId="0" borderId="162" xfId="0" applyFont="true" applyBorder="true" applyAlignment="false" applyProtection="true">
      <alignment horizontal="general" vertical="bottom" textRotation="0" wrapText="false" indent="0" shrinkToFit="false"/>
      <protection locked="false" hidden="false"/>
    </xf>
    <xf numFmtId="182" fontId="20" fillId="0" borderId="27" xfId="0" applyFont="true" applyBorder="true" applyAlignment="true" applyProtection="false">
      <alignment horizontal="justify" vertical="bottom" textRotation="0" wrapText="false" indent="0" shrinkToFit="false"/>
      <protection locked="true" hidden="false"/>
    </xf>
    <xf numFmtId="164" fontId="25" fillId="7" borderId="4" xfId="0" applyFont="true" applyBorder="true" applyAlignment="true" applyProtection="false">
      <alignment horizontal="center" vertical="center" textRotation="0" wrapText="true" indent="0" shrinkToFit="false"/>
      <protection locked="true" hidden="false"/>
    </xf>
    <xf numFmtId="164" fontId="25" fillId="7" borderId="79" xfId="0" applyFont="true" applyBorder="true" applyAlignment="true" applyProtection="false">
      <alignment horizontal="center" vertical="center" textRotation="0" wrapText="true" indent="0" shrinkToFit="false"/>
      <protection locked="true" hidden="false"/>
    </xf>
    <xf numFmtId="164" fontId="25" fillId="7" borderId="58" xfId="0" applyFont="true" applyBorder="true" applyAlignment="true" applyProtection="false">
      <alignment horizontal="center" vertical="center" textRotation="0" wrapText="true" indent="0" shrinkToFit="false"/>
      <protection locked="true" hidden="false"/>
    </xf>
    <xf numFmtId="164" fontId="25" fillId="7" borderId="59" xfId="0" applyFont="true" applyBorder="true" applyAlignment="true" applyProtection="false">
      <alignment horizontal="center" vertical="center" textRotation="0" wrapText="true" indent="0" shrinkToFit="false"/>
      <protection locked="true" hidden="false"/>
    </xf>
    <xf numFmtId="164" fontId="25" fillId="7" borderId="55" xfId="0" applyFont="true" applyBorder="true" applyAlignment="true" applyProtection="false">
      <alignment horizontal="center" vertical="center" textRotation="0" wrapText="true" indent="0" shrinkToFit="false"/>
      <protection locked="true" hidden="false"/>
    </xf>
    <xf numFmtId="164" fontId="25" fillId="7" borderId="130" xfId="0" applyFont="true" applyBorder="true" applyAlignment="true" applyProtection="false">
      <alignment horizontal="center" vertical="center" textRotation="0" wrapText="true" indent="0" shrinkToFit="false"/>
      <protection locked="true" hidden="false"/>
    </xf>
    <xf numFmtId="164" fontId="25" fillId="7" borderId="162" xfId="0" applyFont="true" applyBorder="true" applyAlignment="true" applyProtection="false">
      <alignment horizontal="center" vertical="center" textRotation="0" wrapText="true" indent="0" shrinkToFit="false"/>
      <protection locked="true" hidden="false"/>
    </xf>
    <xf numFmtId="164" fontId="25" fillId="7" borderId="163" xfId="0" applyFont="true" applyBorder="true" applyAlignment="true" applyProtection="false">
      <alignment horizontal="center" vertical="center" textRotation="0" wrapText="true" indent="0" shrinkToFit="false"/>
      <protection locked="true" hidden="false"/>
    </xf>
    <xf numFmtId="180" fontId="6" fillId="0" borderId="3" xfId="0" applyFont="true" applyBorder="true" applyAlignment="false" applyProtection="true">
      <alignment horizontal="general" vertical="bottom" textRotation="0" wrapText="false" indent="0" shrinkToFit="false"/>
      <protection locked="false" hidden="false"/>
    </xf>
    <xf numFmtId="164" fontId="25" fillId="7" borderId="109" xfId="0" applyFont="true" applyBorder="true" applyAlignment="true" applyProtection="false">
      <alignment horizontal="center" vertical="center" textRotation="0" wrapText="true" indent="0" shrinkToFit="false"/>
      <protection locked="true" hidden="false"/>
    </xf>
    <xf numFmtId="164" fontId="25" fillId="7" borderId="164" xfId="0" applyFont="true" applyBorder="true" applyAlignment="true" applyProtection="false">
      <alignment horizontal="center" vertical="center" textRotation="0" wrapText="true" indent="0" shrinkToFit="false"/>
      <protection locked="true" hidden="false"/>
    </xf>
    <xf numFmtId="164" fontId="6" fillId="0" borderId="130" xfId="0" applyFont="true" applyBorder="true" applyAlignment="true" applyProtection="true">
      <alignment horizontal="general" vertical="bottom" textRotation="0" wrapText="true" indent="0" shrinkToFit="false"/>
      <protection locked="false" hidden="false"/>
    </xf>
    <xf numFmtId="164" fontId="6" fillId="0" borderId="108" xfId="0" applyFont="true" applyBorder="true" applyAlignment="true" applyProtection="true">
      <alignment horizontal="general" vertical="bottom" textRotation="0" wrapText="true" indent="0" shrinkToFit="false"/>
      <protection locked="false" hidden="false"/>
    </xf>
    <xf numFmtId="180" fontId="6" fillId="0" borderId="2" xfId="0" applyFont="true" applyBorder="true" applyAlignment="true" applyProtection="false">
      <alignment horizontal="general" vertical="center" textRotation="0" wrapText="false" indent="0" shrinkToFit="false"/>
      <protection locked="true" hidden="false"/>
    </xf>
    <xf numFmtId="164" fontId="20" fillId="0" borderId="27" xfId="0" applyFont="true" applyBorder="true" applyAlignment="true" applyProtection="false">
      <alignment horizontal="justify" vertical="bottom" textRotation="0" wrapText="false" indent="0" shrinkToFit="false"/>
      <protection locked="true" hidden="false"/>
    </xf>
    <xf numFmtId="180" fontId="6" fillId="0" borderId="43" xfId="0" applyFont="true" applyBorder="true" applyAlignment="true" applyProtection="false">
      <alignment horizontal="general" vertical="center" textRotation="0" wrapText="false" indent="0" shrinkToFit="false"/>
      <protection locked="true" hidden="false"/>
    </xf>
    <xf numFmtId="180" fontId="6" fillId="0" borderId="43" xfId="0" applyFont="true" applyBorder="true" applyAlignment="false" applyProtection="true">
      <alignment horizontal="general" vertical="bottom" textRotation="0" wrapText="false" indent="0" shrinkToFit="false"/>
      <protection locked="false" hidden="false"/>
    </xf>
    <xf numFmtId="164" fontId="6" fillId="0" borderId="151" xfId="0" applyFont="true" applyBorder="true" applyAlignment="true" applyProtection="true">
      <alignment horizontal="general" vertical="bottom" textRotation="0" wrapText="true" indent="0" shrinkToFit="false"/>
      <protection locked="false" hidden="false"/>
    </xf>
    <xf numFmtId="164" fontId="31" fillId="0" borderId="36" xfId="0" applyFont="true" applyBorder="true" applyAlignment="true" applyProtection="false">
      <alignment horizontal="center" vertical="center" textRotation="0" wrapText="true" indent="0" shrinkToFit="false"/>
      <protection locked="true" hidden="false"/>
    </xf>
    <xf numFmtId="180" fontId="31" fillId="0" borderId="37" xfId="0" applyFont="true" applyBorder="true" applyAlignment="true" applyProtection="false">
      <alignment horizontal="general" vertical="center" textRotation="0" wrapText="false" indent="0" shrinkToFit="false"/>
      <protection locked="true" hidden="false"/>
    </xf>
    <xf numFmtId="164" fontId="32" fillId="7" borderId="157" xfId="0" applyFont="true" applyBorder="true" applyAlignment="true" applyProtection="false">
      <alignment horizontal="center" vertical="center" textRotation="0" wrapText="true" indent="0" shrinkToFit="false"/>
      <protection locked="true" hidden="false"/>
    </xf>
    <xf numFmtId="180" fontId="31" fillId="0" borderId="14" xfId="0" applyFont="true" applyBorder="true" applyAlignment="true" applyProtection="false">
      <alignment horizontal="general" vertical="center" textRotation="0" wrapText="false" indent="0" shrinkToFit="false"/>
      <protection locked="true" hidden="false"/>
    </xf>
    <xf numFmtId="164" fontId="0" fillId="0" borderId="160" xfId="0" applyFont="false" applyBorder="true" applyAlignment="false" applyProtection="false">
      <alignment horizontal="general" vertical="bottom" textRotation="0" wrapText="false" indent="0" shrinkToFit="false"/>
      <protection locked="true" hidden="false"/>
    </xf>
    <xf numFmtId="164" fontId="0" fillId="0" borderId="38" xfId="0" applyFont="false" applyBorder="true" applyAlignment="false" applyProtection="false">
      <alignment horizontal="general" vertical="bottom" textRotation="0" wrapText="false" indent="0" shrinkToFit="false"/>
      <protection locked="true" hidden="false"/>
    </xf>
    <xf numFmtId="164" fontId="0" fillId="0" borderId="39" xfId="0" applyFont="false" applyBorder="true" applyAlignment="fals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justify" vertical="center" textRotation="0" wrapText="true" indent="0" shrinkToFit="false"/>
      <protection locked="true" hidden="false"/>
    </xf>
    <xf numFmtId="180" fontId="6" fillId="0" borderId="152" xfId="0" applyFont="true" applyBorder="true" applyAlignment="false" applyProtection="true">
      <alignment horizontal="general" vertical="bottom" textRotation="0" wrapText="false" indent="0" shrinkToFit="false"/>
      <protection locked="false" hidden="false"/>
    </xf>
    <xf numFmtId="164" fontId="32" fillId="7" borderId="157" xfId="0" applyFont="true" applyBorder="true" applyAlignment="true" applyProtection="false">
      <alignment horizontal="center" vertical="center" textRotation="0" wrapText="false" indent="0" shrinkToFit="false"/>
      <protection locked="true" hidden="false"/>
    </xf>
    <xf numFmtId="164" fontId="171" fillId="0" borderId="0" xfId="0" applyFont="true" applyBorder="false" applyAlignment="false" applyProtection="false">
      <alignment horizontal="general" vertical="bottom" textRotation="0" wrapText="false" indent="0" shrinkToFit="false"/>
      <protection locked="true" hidden="false"/>
    </xf>
    <xf numFmtId="175"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33" fillId="0" borderId="1" xfId="0" applyFont="true" applyBorder="true" applyAlignment="true" applyProtection="false">
      <alignment horizontal="center" vertical="bottom" textRotation="0" wrapText="false" indent="0" shrinkToFit="false"/>
      <protection locked="true" hidden="false"/>
    </xf>
    <xf numFmtId="164" fontId="25" fillId="0" borderId="1" xfId="0" applyFont="true" applyBorder="true" applyAlignment="true" applyProtection="false">
      <alignment horizontal="center" vertical="center" textRotation="0" wrapText="false" indent="0" shrinkToFit="false"/>
      <protection locked="true" hidden="false"/>
    </xf>
    <xf numFmtId="164" fontId="25" fillId="0" borderId="1" xfId="0" applyFont="true" applyBorder="true" applyAlignment="true" applyProtection="false">
      <alignment horizontal="center" vertical="center" textRotation="0" wrapText="true" indent="0" shrinkToFit="false"/>
      <protection locked="true" hidden="false"/>
    </xf>
    <xf numFmtId="174" fontId="20" fillId="0" borderId="1" xfId="0" applyFont="true" applyBorder="true" applyAlignment="true" applyProtection="false">
      <alignment horizontal="center" vertical="center" textRotation="0" wrapText="true" indent="0" shrinkToFit="false"/>
      <protection locked="true" hidden="false"/>
    </xf>
    <xf numFmtId="174" fontId="87" fillId="0" borderId="1" xfId="0" applyFont="true" applyBorder="true" applyAlignment="true" applyProtection="false">
      <alignment horizontal="center" vertical="center" textRotation="0" wrapText="true" indent="0" shrinkToFit="false"/>
      <protection locked="true" hidden="false"/>
    </xf>
    <xf numFmtId="164" fontId="96" fillId="0" borderId="1" xfId="0" applyFont="true" applyBorder="true" applyAlignment="true" applyProtection="false">
      <alignment horizontal="center" vertical="center" textRotation="0" wrapText="true" indent="0" shrinkToFit="false"/>
      <protection locked="true" hidden="false"/>
    </xf>
    <xf numFmtId="174" fontId="173" fillId="0" borderId="1" xfId="0" applyFont="true" applyBorder="true" applyAlignment="true" applyProtection="false">
      <alignment horizontal="center" vertical="center" textRotation="0" wrapText="true" indent="0" shrinkToFit="false"/>
      <protection locked="true" hidden="false"/>
    </xf>
    <xf numFmtId="174" fontId="20" fillId="0" borderId="1" xfId="0" applyFont="true" applyBorder="true" applyAlignment="true" applyProtection="false">
      <alignment horizontal="left" vertical="bottom" textRotation="0" wrapText="false" indent="0" shrinkToFit="false"/>
      <protection locked="true" hidden="false"/>
    </xf>
    <xf numFmtId="174" fontId="20" fillId="0" borderId="1" xfId="0" applyFont="true" applyBorder="true" applyAlignment="true" applyProtection="false">
      <alignment horizontal="center" vertical="bottom" textRotation="0" wrapText="false" indent="0" shrinkToFit="false"/>
      <protection locked="true" hidden="false"/>
    </xf>
    <xf numFmtId="187" fontId="20" fillId="0" borderId="1" xfId="0" applyFont="true" applyBorder="true" applyAlignment="true" applyProtection="false">
      <alignment horizontal="center" vertical="bottom" textRotation="0" wrapText="false" indent="0" shrinkToFit="false"/>
      <protection locked="true" hidden="false"/>
    </xf>
    <xf numFmtId="187" fontId="20" fillId="0" borderId="1" xfId="15" applyFont="true" applyBorder="true" applyAlignment="true" applyProtection="true">
      <alignment horizontal="general" vertical="bottom" textRotation="0" wrapText="false" indent="0" shrinkToFit="false"/>
      <protection locked="true" hidden="false"/>
    </xf>
    <xf numFmtId="188" fontId="20" fillId="0" borderId="1" xfId="0" applyFont="true" applyBorder="true" applyAlignment="false" applyProtection="false">
      <alignment horizontal="general" vertical="bottom" textRotation="0" wrapText="false" indent="0" shrinkToFit="false"/>
      <protection locked="true" hidden="false"/>
    </xf>
    <xf numFmtId="188" fontId="25" fillId="0" borderId="1" xfId="0" applyFont="true" applyBorder="true" applyAlignment="false" applyProtection="false">
      <alignment horizontal="general" vertical="bottom" textRotation="0" wrapText="false" indent="0" shrinkToFit="false"/>
      <protection locked="true" hidden="false"/>
    </xf>
    <xf numFmtId="188" fontId="174" fillId="0" borderId="1" xfId="0" applyFont="true" applyBorder="true" applyAlignment="false" applyProtection="false">
      <alignment horizontal="general" vertical="bottom" textRotation="0" wrapText="false" indent="0" shrinkToFit="false"/>
      <protection locked="true" hidden="false"/>
    </xf>
    <xf numFmtId="164" fontId="175" fillId="0" borderId="0" xfId="0" applyFont="true" applyBorder="false" applyAlignment="false" applyProtection="false">
      <alignment horizontal="general" vertical="bottom" textRotation="0" wrapText="false" indent="0" shrinkToFit="false"/>
      <protection locked="true" hidden="false"/>
    </xf>
    <xf numFmtId="164" fontId="77" fillId="0" borderId="0" xfId="0" applyFont="true" applyBorder="false" applyAlignment="true" applyProtection="false">
      <alignment horizontal="general" vertical="top" textRotation="0" wrapText="true" indent="0" shrinkToFit="false"/>
      <protection locked="true" hidden="false"/>
    </xf>
    <xf numFmtId="164" fontId="31" fillId="0" borderId="0" xfId="0" applyFont="true" applyBorder="false" applyAlignment="true" applyProtection="false">
      <alignment horizontal="center" vertical="bottom" textRotation="0" wrapText="false" indent="0" shrinkToFit="false"/>
      <protection locked="true" hidden="false"/>
    </xf>
    <xf numFmtId="164" fontId="25" fillId="0" borderId="1" xfId="0" applyFont="true" applyBorder="true" applyAlignment="true" applyProtection="false">
      <alignment horizontal="center" vertical="bottom" textRotation="0" wrapText="false" indent="0" shrinkToFit="false"/>
      <protection locked="true" hidden="false"/>
    </xf>
    <xf numFmtId="164" fontId="25" fillId="0" borderId="1" xfId="0" applyFont="true" applyBorder="true" applyAlignment="true" applyProtection="false">
      <alignment horizontal="center" vertical="bottom" textRotation="0" wrapText="tru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79" fillId="0" borderId="3" xfId="0" applyFont="true" applyBorder="true" applyAlignment="true" applyProtection="false">
      <alignment horizontal="center" vertical="bottom" textRotation="0" wrapText="true" indent="0" shrinkToFit="false"/>
      <protection locked="true" hidden="false"/>
    </xf>
    <xf numFmtId="174" fontId="81" fillId="0" borderId="1" xfId="0" applyFont="true" applyBorder="true" applyAlignment="true" applyProtection="false">
      <alignment horizontal="center" vertical="bottom" textRotation="0" wrapText="false" indent="0" shrinkToFit="false"/>
      <protection locked="true" hidden="false"/>
    </xf>
    <xf numFmtId="180" fontId="20" fillId="0" borderId="1" xfId="0" applyFont="true" applyBorder="true" applyAlignment="false" applyProtection="false">
      <alignment horizontal="general" vertical="bottom" textRotation="0" wrapText="false" indent="0" shrinkToFit="false"/>
      <protection locked="true" hidden="false"/>
    </xf>
    <xf numFmtId="174" fontId="25" fillId="0" borderId="54" xfId="0" applyFont="true" applyBorder="true" applyAlignment="true" applyProtection="false">
      <alignment horizontal="left" vertical="bottom" textRotation="0" wrapText="false" indent="0" shrinkToFit="false"/>
      <protection locked="true" hidden="false"/>
    </xf>
    <xf numFmtId="164" fontId="25" fillId="0" borderId="55" xfId="0" applyFont="true" applyBorder="true" applyAlignment="true" applyProtection="false">
      <alignment horizontal="center" vertical="bottom" textRotation="0" wrapText="false" indent="0" shrinkToFit="false"/>
      <protection locked="true" hidden="false"/>
    </xf>
    <xf numFmtId="180" fontId="25" fillId="0" borderId="1" xfId="0" applyFont="true" applyBorder="true" applyAlignment="false" applyProtection="false">
      <alignment horizontal="general" vertical="bottom" textRotation="0" wrapText="false" indent="0" shrinkToFit="false"/>
      <protection locked="true" hidden="false"/>
    </xf>
    <xf numFmtId="180" fontId="20" fillId="0" borderId="0" xfId="0" applyFont="true" applyBorder="false" applyAlignment="true" applyProtection="false">
      <alignment horizontal="center" vertical="bottom" textRotation="0" wrapText="false" indent="0" shrinkToFit="false"/>
      <protection locked="true" hidden="false"/>
    </xf>
    <xf numFmtId="180" fontId="20" fillId="0" borderId="0" xfId="0" applyFont="true" applyBorder="false" applyAlignment="false" applyProtection="false">
      <alignment horizontal="general" vertical="bottom" textRotation="0" wrapText="false" indent="0" shrinkToFit="false"/>
      <protection locked="true" hidden="false"/>
    </xf>
    <xf numFmtId="164" fontId="33" fillId="0" borderId="1" xfId="0" applyFont="true" applyBorder="true" applyAlignment="true" applyProtection="false">
      <alignment horizontal="center" vertical="bottom" textRotation="0" wrapText="true" indent="0" shrinkToFit="false"/>
      <protection locked="true" hidden="false"/>
    </xf>
    <xf numFmtId="174" fontId="25" fillId="0" borderId="3" xfId="0" applyFont="true" applyBorder="true" applyAlignment="true" applyProtection="false">
      <alignment horizontal="center" vertical="center" textRotation="0" wrapText="true" indent="0" shrinkToFit="false"/>
      <protection locked="true" hidden="false"/>
    </xf>
    <xf numFmtId="164" fontId="20" fillId="0" borderId="1" xfId="0" applyFont="true" applyBorder="true" applyAlignment="false" applyProtection="false">
      <alignment horizontal="general" vertical="bottom" textRotation="0" wrapText="false" indent="0" shrinkToFit="false"/>
      <protection locked="true" hidden="false"/>
    </xf>
    <xf numFmtId="164" fontId="79" fillId="0" borderId="1" xfId="0" applyFont="true" applyBorder="true" applyAlignment="true" applyProtection="false">
      <alignment horizontal="center" vertical="bottom" textRotation="0" wrapText="false" indent="0" shrinkToFit="false"/>
      <protection locked="true" hidden="false"/>
    </xf>
    <xf numFmtId="164" fontId="79" fillId="0" borderId="1" xfId="0" applyFont="true" applyBorder="true" applyAlignment="true" applyProtection="false">
      <alignment horizontal="center" vertical="bottom" textRotation="0" wrapText="true" indent="0" shrinkToFit="false"/>
      <protection locked="true" hidden="false"/>
    </xf>
    <xf numFmtId="164" fontId="20" fillId="0" borderId="55" xfId="0" applyFont="true" applyBorder="true" applyAlignment="true" applyProtection="false">
      <alignment horizontal="center" vertical="bottom" textRotation="0" wrapText="false" indent="0" shrinkToFit="false"/>
      <protection locked="true" hidden="false"/>
    </xf>
    <xf numFmtId="164" fontId="103" fillId="0" borderId="0" xfId="0" applyFont="true" applyBorder="true" applyAlignment="true" applyProtection="false">
      <alignment horizontal="center" vertical="center" textRotation="0" wrapText="true" indent="0" shrinkToFit="false"/>
      <protection locked="true" hidden="false"/>
    </xf>
    <xf numFmtId="164" fontId="103" fillId="0" borderId="0" xfId="0" applyFont="true" applyBorder="false" applyAlignment="true" applyProtection="false">
      <alignment horizontal="center" vertical="center" textRotation="0" wrapText="true" indent="0" shrinkToFit="false"/>
      <protection locked="true" hidden="false"/>
    </xf>
    <xf numFmtId="164" fontId="103" fillId="0" borderId="0" xfId="0" applyFont="true" applyBorder="false" applyAlignment="false" applyProtection="false">
      <alignment horizontal="general" vertical="bottom" textRotation="0" wrapText="false" indent="0" shrinkToFit="false"/>
      <protection locked="true" hidden="false"/>
    </xf>
    <xf numFmtId="164" fontId="92"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center" textRotation="0" wrapText="true" indent="0" shrinkToFit="false"/>
      <protection locked="true" hidden="false"/>
    </xf>
    <xf numFmtId="164" fontId="81" fillId="0" borderId="1" xfId="0" applyFont="true" applyBorder="true" applyAlignment="false" applyProtection="false">
      <alignment horizontal="general" vertical="bottom" textRotation="0" wrapText="false" indent="0" shrinkToFit="false"/>
      <protection locked="true" hidden="false"/>
    </xf>
    <xf numFmtId="164" fontId="81" fillId="0" borderId="0" xfId="0" applyFont="true" applyBorder="false" applyAlignment="false" applyProtection="false">
      <alignment horizontal="general" vertical="bottom" textRotation="0" wrapText="false" indent="0" shrinkToFit="false"/>
      <protection locked="true" hidden="false"/>
    </xf>
    <xf numFmtId="174" fontId="20" fillId="0" borderId="7" xfId="0" applyFont="true" applyBorder="true" applyAlignment="true" applyProtection="false">
      <alignment horizontal="center" vertical="bottom" textRotation="0" wrapText="false" indent="0" shrinkToFit="false"/>
      <protection locked="true" hidden="false"/>
    </xf>
    <xf numFmtId="164" fontId="25" fillId="0" borderId="7" xfId="0" applyFont="true" applyBorder="true" applyAlignment="true" applyProtection="false">
      <alignment horizontal="center" vertical="center" textRotation="0" wrapText="true" indent="0" shrinkToFit="false"/>
      <protection locked="true" hidden="false"/>
    </xf>
    <xf numFmtId="164" fontId="79" fillId="0" borderId="1" xfId="0" applyFont="true" applyBorder="true" applyAlignment="true" applyProtection="false">
      <alignment horizontal="center" vertical="center" textRotation="0" wrapText="true" indent="0" shrinkToFit="false"/>
      <protection locked="true" hidden="false"/>
    </xf>
    <xf numFmtId="174" fontId="25" fillId="0" borderId="27" xfId="0" applyFont="true" applyBorder="true" applyAlignment="true" applyProtection="false">
      <alignment horizontal="left" vertical="bottom" textRotation="0" wrapText="false" indent="0" shrinkToFit="false"/>
      <protection locked="true" hidden="false"/>
    </xf>
    <xf numFmtId="174" fontId="116" fillId="0" borderId="0" xfId="0" applyFont="true" applyBorder="false" applyAlignment="true" applyProtection="false">
      <alignment horizontal="left" vertical="top" textRotation="0" wrapText="false" indent="0" shrinkToFit="false"/>
      <protection locked="true" hidden="false"/>
    </xf>
    <xf numFmtId="164" fontId="120" fillId="0" borderId="14" xfId="0" applyFont="true" applyBorder="true" applyAlignment="true" applyProtection="false">
      <alignment horizontal="center" vertical="center" textRotation="0" wrapText="false" indent="0" shrinkToFit="false"/>
      <protection locked="true" hidden="false"/>
    </xf>
    <xf numFmtId="189" fontId="34" fillId="0" borderId="14" xfId="0" applyFont="true" applyBorder="true" applyAlignment="true" applyProtection="false">
      <alignment horizontal="center" vertical="center" textRotation="0" wrapText="true" indent="0" shrinkToFit="false"/>
      <protection locked="true" hidden="false"/>
    </xf>
    <xf numFmtId="164" fontId="25" fillId="0" borderId="111" xfId="0" applyFont="true" applyBorder="true" applyAlignment="true" applyProtection="false">
      <alignment horizontal="center" vertical="center" textRotation="0" wrapText="false" indent="0" shrinkToFit="false"/>
      <protection locked="true" hidden="false"/>
    </xf>
    <xf numFmtId="164" fontId="25" fillId="0" borderId="14" xfId="0" applyFont="true" applyBorder="true" applyAlignment="true" applyProtection="false">
      <alignment horizontal="center" vertical="center" textRotation="0" wrapText="true" indent="0" shrinkToFit="false"/>
      <protection locked="true" hidden="false"/>
    </xf>
    <xf numFmtId="164" fontId="176" fillId="0" borderId="14" xfId="0" applyFont="true" applyBorder="true" applyAlignment="true" applyProtection="false">
      <alignment horizontal="center" vertical="center" textRotation="0" wrapText="true" indent="0" shrinkToFit="false"/>
      <protection locked="true" hidden="false"/>
    </xf>
    <xf numFmtId="164" fontId="20" fillId="0" borderId="55" xfId="0" applyFont="true" applyBorder="true" applyAlignment="true" applyProtection="false">
      <alignment horizontal="left" vertical="center" textRotation="0" wrapText="false" indent="0" shrinkToFit="false"/>
      <protection locked="true" hidden="false"/>
    </xf>
    <xf numFmtId="164" fontId="20" fillId="0" borderId="12" xfId="0" applyFont="true" applyBorder="true" applyAlignment="true" applyProtection="false">
      <alignment horizontal="left" vertical="center" textRotation="0" wrapText="false" indent="0" shrinkToFit="false"/>
      <protection locked="true" hidden="false"/>
    </xf>
    <xf numFmtId="189" fontId="41" fillId="0" borderId="3" xfId="0" applyFont="true" applyBorder="true" applyAlignment="true" applyProtection="false">
      <alignment horizontal="center" vertical="center" textRotation="0" wrapText="false" indent="0" shrinkToFit="false"/>
      <protection locked="true" hidden="false"/>
    </xf>
    <xf numFmtId="189" fontId="41" fillId="2" borderId="3" xfId="0" applyFont="true" applyBorder="true" applyAlignment="true" applyProtection="false">
      <alignment horizontal="center" vertical="center" textRotation="0" wrapText="false" indent="0" shrinkToFit="false"/>
      <protection locked="true" hidden="false"/>
    </xf>
    <xf numFmtId="164" fontId="20" fillId="0" borderId="2" xfId="0" applyFont="true" applyBorder="true" applyAlignment="true" applyProtection="false">
      <alignment horizontal="left" vertical="center" textRotation="0" wrapText="false" indent="0" shrinkToFit="false"/>
      <protection locked="true" hidden="false"/>
    </xf>
    <xf numFmtId="164" fontId="20" fillId="0" borderId="7" xfId="0" applyFont="true" applyBorder="true" applyAlignment="true" applyProtection="false">
      <alignment horizontal="left" vertical="center" textRotation="0" wrapText="false" indent="0" shrinkToFit="false"/>
      <protection locked="true" hidden="false"/>
    </xf>
    <xf numFmtId="189" fontId="41" fillId="0" borderId="1" xfId="0" applyFont="true" applyBorder="true" applyAlignment="true" applyProtection="false">
      <alignment horizontal="center" vertical="center" textRotation="0" wrapText="false" indent="0" shrinkToFit="false"/>
      <protection locked="true" hidden="false"/>
    </xf>
    <xf numFmtId="189" fontId="41" fillId="2" borderId="1" xfId="0" applyFont="true" applyBorder="true" applyAlignment="true" applyProtection="false">
      <alignment horizontal="center" vertical="center" textRotation="0" wrapText="false" indent="0" shrinkToFit="false"/>
      <protection locked="true" hidden="false"/>
    </xf>
    <xf numFmtId="164" fontId="25" fillId="0" borderId="2" xfId="0" applyFont="true" applyBorder="true" applyAlignment="true" applyProtection="false">
      <alignment horizontal="left" vertical="center" textRotation="0" wrapText="false" indent="0" shrinkToFit="false"/>
      <protection locked="true" hidden="false"/>
    </xf>
    <xf numFmtId="164" fontId="25" fillId="0" borderId="6" xfId="0" applyFont="true" applyBorder="true" applyAlignment="true" applyProtection="false">
      <alignment horizontal="left" vertical="center" textRotation="0" wrapText="false" indent="0" shrinkToFit="false"/>
      <protection locked="true" hidden="false"/>
    </xf>
    <xf numFmtId="189" fontId="85" fillId="0" borderId="55"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general" vertical="center" textRotation="0" wrapText="false" indent="0" shrinkToFit="false"/>
      <protection locked="true" hidden="false"/>
    </xf>
    <xf numFmtId="164" fontId="20" fillId="0" borderId="6" xfId="0" applyFont="true" applyBorder="true" applyAlignment="true" applyProtection="false">
      <alignment horizontal="left" vertical="center" textRotation="0" wrapText="false" indent="0" shrinkToFit="false"/>
      <protection locked="true" hidden="false"/>
    </xf>
    <xf numFmtId="189" fontId="41" fillId="0" borderId="55" xfId="0" applyFont="true" applyBorder="true" applyAlignment="true" applyProtection="false">
      <alignment horizontal="center" vertical="center" textRotation="0" wrapText="false" indent="0" shrinkToFit="false"/>
      <protection locked="true" hidden="false"/>
    </xf>
    <xf numFmtId="189" fontId="85" fillId="0" borderId="2" xfId="0" applyFont="true" applyBorder="true" applyAlignment="true" applyProtection="false">
      <alignment horizontal="center" vertical="center" textRotation="0" wrapText="false" indent="0" shrinkToFit="false"/>
      <protection locked="true" hidden="false"/>
    </xf>
    <xf numFmtId="189" fontId="85" fillId="0" borderId="1" xfId="0" applyFont="true" applyBorder="true" applyAlignment="true" applyProtection="false">
      <alignment horizontal="center" vertical="center" textRotation="0" wrapText="false" indent="0" shrinkToFit="false"/>
      <protection locked="true" hidden="false"/>
    </xf>
    <xf numFmtId="164" fontId="25" fillId="0" borderId="127" xfId="0" applyFont="true" applyBorder="true" applyAlignment="true" applyProtection="false">
      <alignment horizontal="left" vertical="center" textRotation="0" wrapText="false" indent="0" shrinkToFit="false"/>
      <protection locked="true" hidden="false"/>
    </xf>
    <xf numFmtId="189" fontId="79" fillId="0" borderId="1" xfId="0" applyFont="true" applyBorder="true" applyAlignment="true" applyProtection="false">
      <alignment horizontal="center" vertical="center" textRotation="0" wrapText="true" indent="0" shrinkToFit="false"/>
      <protection locked="true" hidden="false"/>
    </xf>
    <xf numFmtId="164" fontId="123" fillId="0" borderId="0" xfId="0" applyFont="true" applyBorder="false" applyAlignment="false" applyProtection="false">
      <alignment horizontal="general" vertical="bottom" textRotation="0" wrapText="false" indent="0" shrinkToFit="false"/>
      <protection locked="true" hidden="false"/>
    </xf>
    <xf numFmtId="174" fontId="31" fillId="0" borderId="0" xfId="0" applyFont="true" applyBorder="true" applyAlignment="true" applyProtection="false">
      <alignment horizontal="left" vertical="bottom" textRotation="0" wrapText="true" indent="0" shrinkToFit="false"/>
      <protection locked="true" hidden="false"/>
    </xf>
    <xf numFmtId="164" fontId="122" fillId="0" borderId="101" xfId="0" applyFont="true" applyBorder="true" applyAlignment="true" applyProtection="false">
      <alignment horizontal="left" vertical="center" textRotation="0" wrapText="false" indent="0" shrinkToFit="false"/>
      <protection locked="true" hidden="false"/>
    </xf>
    <xf numFmtId="174" fontId="85" fillId="0" borderId="38" xfId="0" applyFont="true" applyBorder="true" applyAlignment="true" applyProtection="false">
      <alignment horizontal="center" vertical="center" textRotation="0" wrapText="false" indent="0" shrinkToFit="false"/>
      <protection locked="true" hidden="false"/>
    </xf>
    <xf numFmtId="164" fontId="25" fillId="0" borderId="27" xfId="0" applyFont="true" applyBorder="true" applyAlignment="true" applyProtection="false">
      <alignment horizontal="center" vertical="center" textRotation="0" wrapText="true" indent="0" shrinkToFit="false"/>
      <protection locked="true" hidden="false"/>
    </xf>
    <xf numFmtId="164" fontId="25" fillId="0" borderId="41" xfId="0" applyFont="true" applyBorder="true" applyAlignment="true" applyProtection="false">
      <alignment horizontal="center" vertical="center" textRotation="0" wrapText="true" indent="0" shrinkToFit="false"/>
      <protection locked="true" hidden="false"/>
    </xf>
    <xf numFmtId="164" fontId="79" fillId="0" borderId="41" xfId="0" applyFont="true" applyBorder="true" applyAlignment="true" applyProtection="false">
      <alignment horizontal="center" vertical="bottom" textRotation="0" wrapText="true" indent="0" shrinkToFit="false"/>
      <protection locked="true" hidden="false"/>
    </xf>
    <xf numFmtId="174" fontId="20" fillId="0" borderId="41" xfId="0" applyFont="true" applyBorder="true" applyAlignment="true" applyProtection="false">
      <alignment horizontal="center" vertical="bottom" textRotation="0" wrapText="false" indent="0" shrinkToFit="false"/>
      <protection locked="true" hidden="false"/>
    </xf>
    <xf numFmtId="175" fontId="37" fillId="0" borderId="0" xfId="0" applyFont="true" applyBorder="false" applyAlignment="true" applyProtection="false">
      <alignment horizontal="general" vertical="center" textRotation="0" wrapText="false" indent="0" shrinkToFit="false"/>
      <protection locked="true" hidden="false"/>
    </xf>
    <xf numFmtId="164" fontId="20" fillId="0" borderId="139" xfId="0" applyFont="true" applyBorder="true" applyAlignment="true" applyProtection="false">
      <alignment horizontal="left" vertical="bottom" textRotation="0" wrapText="false" indent="0" shrinkToFit="false"/>
      <protection locked="true" hidden="false"/>
    </xf>
    <xf numFmtId="180" fontId="20" fillId="2" borderId="43" xfId="0" applyFont="true" applyBorder="true" applyAlignment="false" applyProtection="false">
      <alignment horizontal="general" vertical="bottom" textRotation="0" wrapText="false" indent="0" shrinkToFit="false"/>
      <protection locked="true" hidden="false"/>
    </xf>
    <xf numFmtId="174" fontId="20" fillId="0" borderId="46" xfId="0" applyFont="true" applyBorder="true" applyAlignment="true" applyProtection="false">
      <alignment horizontal="center" vertical="bottom" textRotation="0" wrapText="false" indent="0" shrinkToFit="false"/>
      <protection locked="true" hidden="false"/>
    </xf>
    <xf numFmtId="180" fontId="20" fillId="2" borderId="0" xfId="0" applyFont="true" applyBorder="false" applyAlignment="false" applyProtection="false">
      <alignment horizontal="general" vertical="bottom" textRotation="0" wrapText="false" indent="0" shrinkToFit="false"/>
      <protection locked="true" hidden="false"/>
    </xf>
    <xf numFmtId="164" fontId="31" fillId="0" borderId="40" xfId="0" applyFont="true" applyBorder="true" applyAlignment="true" applyProtection="false">
      <alignment horizontal="left" vertical="bottom" textRotation="0" wrapText="true" indent="0" shrinkToFit="false"/>
      <protection locked="true" hidden="false"/>
    </xf>
    <xf numFmtId="164" fontId="20" fillId="0" borderId="79" xfId="0" applyFont="true" applyBorder="true" applyAlignment="false" applyProtection="false">
      <alignment horizontal="general" vertical="bottom" textRotation="0" wrapText="false" indent="0" shrinkToFit="false"/>
      <protection locked="true" hidden="false"/>
    </xf>
    <xf numFmtId="164" fontId="6" fillId="0" borderId="14" xfId="59" applyFont="true" applyBorder="true" applyAlignment="true" applyProtection="false">
      <alignment horizontal="center" vertical="center" textRotation="0" wrapText="true" indent="0" shrinkToFit="false"/>
      <protection locked="true" hidden="false"/>
    </xf>
    <xf numFmtId="174" fontId="178" fillId="0" borderId="58" xfId="59" applyFont="true" applyBorder="true" applyAlignment="true" applyProtection="false">
      <alignment horizontal="center" vertical="bottom" textRotation="0" wrapText="true" indent="0" shrinkToFit="false"/>
      <protection locked="true" hidden="false"/>
    </xf>
    <xf numFmtId="164" fontId="178" fillId="0" borderId="0" xfId="59" applyFont="true" applyBorder="false" applyAlignment="true" applyProtection="false">
      <alignment horizontal="general" vertical="bottom" textRotation="0" wrapText="true" indent="0" shrinkToFit="false"/>
      <protection locked="true" hidden="false"/>
    </xf>
    <xf numFmtId="175" fontId="63" fillId="0" borderId="14" xfId="59" applyFont="true" applyBorder="true" applyAlignment="true" applyProtection="false">
      <alignment horizontal="center" vertical="center" textRotation="0" wrapText="false" indent="0" shrinkToFit="false"/>
      <protection locked="true" hidden="false"/>
    </xf>
    <xf numFmtId="179" fontId="63" fillId="0" borderId="14" xfId="59" applyFont="true" applyBorder="true" applyAlignment="true" applyProtection="false">
      <alignment horizontal="center" vertical="center" textRotation="0" wrapText="false" indent="0" shrinkToFit="false"/>
      <protection locked="true" hidden="false"/>
    </xf>
    <xf numFmtId="164" fontId="20" fillId="0" borderId="114" xfId="0" applyFont="true" applyBorder="true" applyAlignment="true" applyProtection="false">
      <alignment horizontal="center" vertical="bottom" textRotation="0" wrapText="fals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31" fillId="0" borderId="14" xfId="0" applyFont="true" applyBorder="true" applyAlignment="true" applyProtection="false">
      <alignment horizontal="left" vertical="bottom" textRotation="0" wrapText="true" indent="0" shrinkToFit="false"/>
      <protection locked="true" hidden="false"/>
    </xf>
    <xf numFmtId="164" fontId="79" fillId="0" borderId="115" xfId="0" applyFont="true" applyBorder="true" applyAlignment="true" applyProtection="false">
      <alignment horizontal="center" vertical="center" textRotation="0" wrapText="true" indent="0" shrinkToFit="false"/>
      <protection locked="true" hidden="false"/>
    </xf>
    <xf numFmtId="164" fontId="79" fillId="0" borderId="94" xfId="0" applyFont="true" applyBorder="true" applyAlignment="true" applyProtection="false">
      <alignment horizontal="center" vertical="center" textRotation="0" wrapText="true" indent="0" shrinkToFit="false"/>
      <protection locked="true" hidden="false"/>
    </xf>
    <xf numFmtId="164" fontId="79" fillId="0" borderId="161" xfId="0" applyFont="true" applyBorder="true" applyAlignment="true" applyProtection="false">
      <alignment horizontal="center" vertical="center" textRotation="0" wrapText="true" indent="0" shrinkToFit="false"/>
      <protection locked="true" hidden="false"/>
    </xf>
    <xf numFmtId="164" fontId="79" fillId="0" borderId="40" xfId="0" applyFont="true" applyBorder="true" applyAlignment="true" applyProtection="false">
      <alignment horizontal="center" vertical="center" textRotation="0" wrapText="true" indent="0" shrinkToFit="false"/>
      <protection locked="true" hidden="false"/>
    </xf>
    <xf numFmtId="164" fontId="81" fillId="0" borderId="0" xfId="0" applyFont="true" applyBorder="false" applyAlignment="true" applyProtection="false">
      <alignment horizontal="center" vertical="center" textRotation="0" wrapText="true" indent="0" shrinkToFit="false"/>
      <protection locked="true" hidden="false"/>
    </xf>
    <xf numFmtId="164" fontId="41" fillId="0" borderId="27" xfId="0" applyFont="true" applyBorder="true" applyAlignment="true" applyProtection="false">
      <alignment horizontal="left" vertical="bottom" textRotation="0" wrapText="false" indent="0" shrinkToFit="false"/>
      <protection locked="true" hidden="false"/>
    </xf>
    <xf numFmtId="167" fontId="20" fillId="2" borderId="1" xfId="15" applyFont="true" applyBorder="true" applyAlignment="true" applyProtection="true">
      <alignment horizontal="center" vertical="bottom" textRotation="0" wrapText="false" indent="0" shrinkToFit="false"/>
      <protection locked="true" hidden="false"/>
    </xf>
    <xf numFmtId="180" fontId="20" fillId="2" borderId="1" xfId="0" applyFont="true" applyBorder="true" applyAlignment="true" applyProtection="false">
      <alignment horizontal="center" vertical="bottom" textRotation="0" wrapText="false" indent="0" shrinkToFit="false"/>
      <protection locked="true" hidden="false"/>
    </xf>
    <xf numFmtId="174" fontId="25" fillId="0" borderId="2" xfId="0" applyFont="true" applyBorder="true" applyAlignment="true" applyProtection="false">
      <alignment horizontal="center" vertical="bottom" textRotation="0" wrapText="false" indent="0" shrinkToFit="false"/>
      <protection locked="true" hidden="false"/>
    </xf>
    <xf numFmtId="180" fontId="25" fillId="0" borderId="162" xfId="0" applyFont="true" applyBorder="true" applyAlignment="true" applyProtection="false">
      <alignment horizontal="center" vertical="bottom" textRotation="0" wrapText="false" indent="0" shrinkToFit="false"/>
      <protection locked="true" hidden="false"/>
    </xf>
    <xf numFmtId="164" fontId="41" fillId="0" borderId="139" xfId="0" applyFont="true" applyBorder="true" applyAlignment="true" applyProtection="false">
      <alignment horizontal="left" vertical="bottom" textRotation="0" wrapText="false" indent="0" shrinkToFit="false"/>
      <protection locked="true" hidden="false"/>
    </xf>
    <xf numFmtId="167" fontId="20" fillId="2" borderId="43" xfId="15" applyFont="true" applyBorder="true" applyAlignment="true" applyProtection="true">
      <alignment horizontal="center" vertical="bottom" textRotation="0" wrapText="false" indent="0" shrinkToFit="false"/>
      <protection locked="true" hidden="false"/>
    </xf>
    <xf numFmtId="180" fontId="20" fillId="2" borderId="43" xfId="0" applyFont="true" applyBorder="true" applyAlignment="true" applyProtection="false">
      <alignment horizontal="center" vertical="bottom" textRotation="0" wrapText="false" indent="0" shrinkToFit="false"/>
      <protection locked="true" hidden="false"/>
    </xf>
    <xf numFmtId="174" fontId="25" fillId="0" borderId="44" xfId="0" applyFont="true" applyBorder="true" applyAlignment="true" applyProtection="false">
      <alignment horizontal="center" vertical="bottom" textRotation="0" wrapText="false" indent="0" shrinkToFit="false"/>
      <protection locked="true" hidden="false"/>
    </xf>
    <xf numFmtId="180" fontId="25" fillId="0" borderId="152" xfId="0" applyFont="true" applyBorder="true" applyAlignment="true" applyProtection="false">
      <alignment horizontal="center" vertical="bottom" textRotation="0" wrapText="false" indent="0" shrinkToFit="false"/>
      <protection locked="true" hidden="false"/>
    </xf>
    <xf numFmtId="164" fontId="121" fillId="0" borderId="0" xfId="0" applyFont="true" applyBorder="false" applyAlignment="false" applyProtection="false">
      <alignment horizontal="general" vertical="bottom" textRotation="0" wrapText="false" indent="0" shrinkToFit="false"/>
      <protection locked="true" hidden="false"/>
    </xf>
    <xf numFmtId="167" fontId="20" fillId="2" borderId="160" xfId="15" applyFont="true" applyBorder="true" applyAlignment="true" applyProtection="true">
      <alignment horizontal="center" vertical="bottom" textRotation="0" wrapText="false" indent="0" shrinkToFit="false"/>
      <protection locked="true" hidden="false"/>
    </xf>
    <xf numFmtId="180" fontId="20" fillId="2" borderId="160" xfId="0" applyFont="true" applyBorder="true" applyAlignment="true" applyProtection="false">
      <alignment horizontal="center" vertical="bottom" textRotation="0" wrapText="false" indent="0" shrinkToFit="false"/>
      <protection locked="true" hidden="false"/>
    </xf>
    <xf numFmtId="174" fontId="25" fillId="0" borderId="144" xfId="0" applyFont="true" applyBorder="true" applyAlignment="true" applyProtection="false">
      <alignment horizontal="center" vertical="bottom" textRotation="0" wrapText="false" indent="0" shrinkToFit="false"/>
      <protection locked="true" hidden="false"/>
    </xf>
    <xf numFmtId="180" fontId="25" fillId="0" borderId="39" xfId="0" applyFont="true" applyBorder="true" applyAlignment="true" applyProtection="false">
      <alignment horizontal="center" vertical="bottom" textRotation="0" wrapText="false" indent="0" shrinkToFit="false"/>
      <protection locked="true" hidden="false"/>
    </xf>
    <xf numFmtId="164" fontId="31" fillId="0" borderId="47" xfId="0" applyFont="true" applyBorder="true" applyAlignment="true" applyProtection="false">
      <alignment horizontal="left" vertical="bottom" textRotation="0" wrapText="true" indent="0" shrinkToFit="false"/>
      <protection locked="true" hidden="false"/>
    </xf>
    <xf numFmtId="164" fontId="31" fillId="0" borderId="0" xfId="0" applyFont="true" applyBorder="false" applyAlignment="true" applyProtection="false">
      <alignment horizontal="left" vertical="bottom" textRotation="0" wrapText="true" indent="0" shrinkToFit="false"/>
      <protection locked="true" hidden="false"/>
    </xf>
    <xf numFmtId="164" fontId="31" fillId="0" borderId="79" xfId="0" applyFont="true" applyBorder="true" applyAlignment="true" applyProtection="false">
      <alignment horizontal="left" vertical="bottom" textRotation="0" wrapText="true" indent="0" shrinkToFit="false"/>
      <protection locked="true" hidden="false"/>
    </xf>
    <xf numFmtId="164" fontId="79" fillId="0" borderId="138" xfId="0" applyFont="true" applyBorder="true" applyAlignment="true" applyProtection="false">
      <alignment horizontal="center" vertical="center" textRotation="0" wrapText="true" indent="0" shrinkToFit="false"/>
      <protection locked="true" hidden="false"/>
    </xf>
    <xf numFmtId="164" fontId="79" fillId="0" borderId="160" xfId="0" applyFont="true" applyBorder="true" applyAlignment="true" applyProtection="false">
      <alignment horizontal="center" vertical="center" textRotation="0" wrapText="true" indent="0" shrinkToFit="false"/>
      <protection locked="true" hidden="false"/>
    </xf>
    <xf numFmtId="164" fontId="79" fillId="0" borderId="38" xfId="0" applyFont="true" applyBorder="true" applyAlignment="true" applyProtection="false">
      <alignment horizontal="center" vertical="center" textRotation="0" wrapText="true" indent="0" shrinkToFit="false"/>
      <protection locked="true" hidden="false"/>
    </xf>
    <xf numFmtId="164" fontId="79" fillId="0" borderId="39" xfId="0" applyFont="true" applyBorder="true" applyAlignment="true" applyProtection="false">
      <alignment horizontal="center" vertical="center" textRotation="0" wrapText="true" indent="0" shrinkToFit="false"/>
      <protection locked="true" hidden="false"/>
    </xf>
    <xf numFmtId="174" fontId="41" fillId="0" borderId="27" xfId="0" applyFont="true" applyBorder="true" applyAlignment="true" applyProtection="false">
      <alignment horizontal="left" vertical="bottom" textRotation="0" wrapText="true" indent="0" shrinkToFit="false"/>
      <protection locked="true" hidden="false"/>
    </xf>
    <xf numFmtId="180" fontId="20" fillId="0" borderId="1" xfId="0" applyFont="true" applyBorder="true" applyAlignment="true" applyProtection="false">
      <alignment horizontal="center" vertical="bottom" textRotation="0" wrapText="false" indent="0" shrinkToFit="false"/>
      <protection locked="true" hidden="false"/>
    </xf>
    <xf numFmtId="174" fontId="25" fillId="0" borderId="41" xfId="0" applyFont="true" applyBorder="true" applyAlignment="true" applyProtection="false">
      <alignment horizontal="center" vertical="bottom" textRotation="0" wrapText="true" indent="0" shrinkToFit="false"/>
      <protection locked="true" hidden="false"/>
    </xf>
    <xf numFmtId="186" fontId="20" fillId="0" borderId="152" xfId="19" applyFont="true" applyBorder="true" applyAlignment="true" applyProtection="true">
      <alignment horizontal="center" vertical="center" textRotation="0" wrapText="true" indent="0" shrinkToFit="false"/>
      <protection locked="true" hidden="false"/>
    </xf>
    <xf numFmtId="174" fontId="20" fillId="0" borderId="13" xfId="0" applyFont="true" applyBorder="true" applyAlignment="true" applyProtection="false">
      <alignment horizontal="center" vertical="bottom" textRotation="0" wrapText="false" indent="0" shrinkToFit="false"/>
      <protection locked="true" hidden="false"/>
    </xf>
    <xf numFmtId="180" fontId="20" fillId="0" borderId="13" xfId="0" applyFont="true" applyBorder="true" applyAlignment="true" applyProtection="false">
      <alignment horizontal="center" vertical="bottom" textRotation="0" wrapText="false" indent="0" shrinkToFit="false"/>
      <protection locked="true" hidden="false"/>
    </xf>
    <xf numFmtId="174" fontId="25" fillId="0" borderId="154" xfId="0" applyFont="true" applyBorder="true" applyAlignment="true" applyProtection="false">
      <alignment horizontal="center" vertical="bottom" textRotation="0" wrapText="true" indent="0" shrinkToFit="false"/>
      <protection locked="true" hidden="false"/>
    </xf>
    <xf numFmtId="164" fontId="79" fillId="0" borderId="139" xfId="0" applyFont="true" applyBorder="true" applyAlignment="true" applyProtection="false">
      <alignment horizontal="right" vertical="bottom" textRotation="0" wrapText="false" indent="0" shrinkToFit="false"/>
      <protection locked="true" hidden="false"/>
    </xf>
    <xf numFmtId="174" fontId="25" fillId="0" borderId="46" xfId="0" applyFont="true" applyBorder="true" applyAlignment="true" applyProtection="false">
      <alignment horizontal="center" vertical="bottom" textRotation="0" wrapText="true" indent="0" shrinkToFit="false"/>
      <protection locked="true" hidden="false"/>
    </xf>
    <xf numFmtId="164" fontId="79" fillId="0" borderId="1" xfId="0" applyFont="true" applyBorder="true" applyAlignment="true" applyProtection="false">
      <alignment horizontal="center" vertical="center" textRotation="0" wrapText="false" indent="0" shrinkToFit="false"/>
      <protection locked="true" hidden="false"/>
    </xf>
    <xf numFmtId="164" fontId="180" fillId="0" borderId="0" xfId="0" applyFont="true" applyBorder="false" applyAlignment="true" applyProtection="false">
      <alignment horizontal="center" vertical="bottom" textRotation="0" wrapText="false" indent="0" shrinkToFit="false"/>
      <protection locked="true" hidden="false"/>
    </xf>
    <xf numFmtId="164" fontId="180" fillId="0" borderId="0" xfId="0" applyFont="true" applyBorder="false" applyAlignment="false" applyProtection="false">
      <alignment horizontal="general" vertical="bottom" textRotation="0" wrapText="false" indent="0" shrinkToFit="false"/>
      <protection locked="true" hidden="false"/>
    </xf>
    <xf numFmtId="167" fontId="20" fillId="0" borderId="1" xfId="15" applyFont="true" applyBorder="true" applyAlignment="true" applyProtection="true">
      <alignment horizontal="general" vertical="bottom" textRotation="0" wrapText="false" indent="0" shrinkToFit="false"/>
      <protection locked="true" hidden="false"/>
    </xf>
    <xf numFmtId="176" fontId="20" fillId="0" borderId="1" xfId="15" applyFont="true" applyBorder="true" applyAlignment="true" applyProtection="true">
      <alignment horizontal="general" vertical="bottom" textRotation="0" wrapText="false" indent="0" shrinkToFit="false"/>
      <protection locked="true" hidden="false"/>
    </xf>
    <xf numFmtId="182" fontId="20" fillId="0" borderId="1" xfId="0" applyFont="true" applyBorder="true" applyAlignment="false" applyProtection="false">
      <alignment horizontal="general" vertical="bottom" textRotation="0" wrapText="false" indent="0" shrinkToFit="false"/>
      <protection locked="true" hidden="false"/>
    </xf>
    <xf numFmtId="167" fontId="181" fillId="0" borderId="1" xfId="15" applyFont="true" applyBorder="true" applyAlignment="true" applyProtection="true">
      <alignment horizontal="center" vertical="bottom" textRotation="0" wrapText="false" indent="0" shrinkToFit="false"/>
      <protection locked="true" hidden="false"/>
    </xf>
    <xf numFmtId="186" fontId="20" fillId="0" borderId="1" xfId="19" applyFont="true" applyBorder="true" applyAlignment="true" applyProtection="true">
      <alignment horizontal="general" vertical="bottom" textRotation="0" wrapText="false" indent="0" shrinkToFit="false"/>
      <protection locked="true" hidden="false"/>
    </xf>
    <xf numFmtId="164" fontId="31" fillId="0" borderId="0" xfId="0" applyFont="true" applyBorder="false" applyAlignment="true" applyProtection="false">
      <alignment horizontal="general" vertical="top" textRotation="0" wrapText="false" indent="0" shrinkToFit="false"/>
      <protection locked="true" hidden="false"/>
    </xf>
    <xf numFmtId="164" fontId="25" fillId="0" borderId="14" xfId="0" applyFont="true" applyBorder="true" applyAlignment="true" applyProtection="false">
      <alignment horizontal="center" vertical="center" textRotation="0" wrapText="false" indent="0" shrinkToFit="false"/>
      <protection locked="true" hidden="false"/>
    </xf>
    <xf numFmtId="164" fontId="34" fillId="0" borderId="14" xfId="0" applyFont="true" applyBorder="true" applyAlignment="true" applyProtection="false">
      <alignment horizontal="center" vertical="center" textRotation="0" wrapText="false" indent="0" shrinkToFit="false"/>
      <protection locked="true" hidden="false"/>
    </xf>
    <xf numFmtId="164" fontId="20" fillId="0" borderId="56" xfId="0" applyFont="true" applyBorder="true" applyAlignment="true" applyProtection="false">
      <alignment horizontal="left" vertical="center" textRotation="0" wrapText="false" indent="0" shrinkToFit="false"/>
      <protection locked="true" hidden="false"/>
    </xf>
    <xf numFmtId="189" fontId="41" fillId="0" borderId="30" xfId="0" applyFont="true" applyBorder="true" applyAlignment="true" applyProtection="false">
      <alignment horizontal="center" vertical="center" textRotation="0" wrapText="false" indent="0" shrinkToFit="false"/>
      <protection locked="true" hidden="false"/>
    </xf>
    <xf numFmtId="164" fontId="97" fillId="10" borderId="0" xfId="0" applyFont="true" applyBorder="false" applyAlignment="false" applyProtection="false">
      <alignment horizontal="general" vertical="bottom" textRotation="0" wrapText="false" indent="0" shrinkToFit="false"/>
      <protection locked="true" hidden="false"/>
    </xf>
    <xf numFmtId="174" fontId="20" fillId="10" borderId="0" xfId="0" applyFont="true" applyBorder="false" applyAlignment="true" applyProtection="false">
      <alignment horizontal="general" vertical="center" textRotation="0" wrapText="false" indent="0" shrinkToFit="false"/>
      <protection locked="true" hidden="false"/>
    </xf>
    <xf numFmtId="164" fontId="20" fillId="0" borderId="150" xfId="0" applyFont="true" applyBorder="true" applyAlignment="true" applyProtection="false">
      <alignment horizontal="left" vertical="center" textRotation="0" wrapText="false" indent="0" shrinkToFit="false"/>
      <protection locked="true" hidden="false"/>
    </xf>
    <xf numFmtId="164" fontId="81" fillId="0" borderId="150" xfId="0" applyFont="true" applyBorder="true" applyAlignment="true" applyProtection="false">
      <alignment horizontal="left" vertical="center" textRotation="0" wrapText="false" indent="0" shrinkToFit="false"/>
      <protection locked="true" hidden="false"/>
    </xf>
    <xf numFmtId="164" fontId="81" fillId="0" borderId="6" xfId="0" applyFont="true" applyBorder="true" applyAlignment="true" applyProtection="false">
      <alignment horizontal="left" vertical="center" textRotation="0" wrapText="false" indent="0" shrinkToFit="false"/>
      <protection locked="true" hidden="false"/>
    </xf>
    <xf numFmtId="164" fontId="81" fillId="0" borderId="7" xfId="0" applyFont="true" applyBorder="true" applyAlignment="true" applyProtection="false">
      <alignment horizontal="left" vertical="center" textRotation="0" wrapText="false" indent="0" shrinkToFit="false"/>
      <protection locked="true" hidden="false"/>
    </xf>
    <xf numFmtId="189" fontId="65" fillId="0" borderId="3" xfId="0" applyFont="true" applyBorder="true" applyAlignment="true" applyProtection="false">
      <alignment horizontal="center" vertical="center" textRotation="0" wrapText="false" indent="0" shrinkToFit="false"/>
      <protection locked="true" hidden="false"/>
    </xf>
    <xf numFmtId="189" fontId="65" fillId="0" borderId="30" xfId="0" applyFont="true" applyBorder="true" applyAlignment="true" applyProtection="false">
      <alignment horizontal="center" vertical="center" textRotation="0" wrapText="false" indent="0" shrinkToFit="false"/>
      <protection locked="true" hidden="false"/>
    </xf>
    <xf numFmtId="164" fontId="81" fillId="0" borderId="0" xfId="0" applyFont="true" applyBorder="false" applyAlignment="true" applyProtection="false">
      <alignment horizontal="general" vertical="center" textRotation="0" wrapText="false" indent="0" shrinkToFit="false"/>
      <protection locked="true" hidden="false"/>
    </xf>
    <xf numFmtId="164" fontId="20" fillId="0" borderId="150" xfId="0" applyFont="true" applyBorder="true" applyAlignment="true" applyProtection="false">
      <alignment horizontal="general" vertical="center" textRotation="0" wrapText="false" indent="0" shrinkToFit="false"/>
      <protection locked="true" hidden="false"/>
    </xf>
    <xf numFmtId="164" fontId="20" fillId="0" borderId="127" xfId="0" applyFont="true" applyBorder="true" applyAlignment="true" applyProtection="false">
      <alignment horizontal="left" vertical="center" textRotation="0" wrapText="false" indent="0" shrinkToFit="false"/>
      <protection locked="true" hidden="false"/>
    </xf>
    <xf numFmtId="190" fontId="41" fillId="0" borderId="3" xfId="0" applyFont="true" applyBorder="true" applyAlignment="true" applyProtection="false">
      <alignment horizontal="center" vertical="center" textRotation="0" wrapText="false" indent="0" shrinkToFit="false"/>
      <protection locked="true" hidden="false"/>
    </xf>
    <xf numFmtId="190" fontId="41" fillId="0" borderId="30" xfId="0" applyFont="true" applyBorder="true" applyAlignment="true" applyProtection="false">
      <alignment horizontal="center" vertical="center" textRotation="0" wrapText="false" indent="0" shrinkToFit="false"/>
      <protection locked="true" hidden="false"/>
    </xf>
    <xf numFmtId="191" fontId="41" fillId="13" borderId="13" xfId="0" applyFont="true" applyBorder="true" applyAlignment="true" applyProtection="false">
      <alignment horizontal="center" vertical="center" textRotation="0" wrapText="false" indent="0" shrinkToFit="false"/>
      <protection locked="true" hidden="false"/>
    </xf>
    <xf numFmtId="191" fontId="41" fillId="13" borderId="154" xfId="0" applyFont="true" applyBorder="true" applyAlignment="true" applyProtection="false">
      <alignment horizontal="center" vertical="center" textRotation="0" wrapText="false" indent="0" shrinkToFit="false"/>
      <protection locked="true" hidden="false"/>
    </xf>
    <xf numFmtId="191" fontId="41" fillId="13" borderId="11" xfId="0" applyFont="true" applyBorder="true" applyAlignment="true" applyProtection="false">
      <alignment horizontal="center" vertical="center" textRotation="0" wrapText="false" indent="0" shrinkToFit="false"/>
      <protection locked="true" hidden="false"/>
    </xf>
    <xf numFmtId="191" fontId="41" fillId="13" borderId="30" xfId="0" applyFont="true" applyBorder="true" applyAlignment="true" applyProtection="false">
      <alignment horizontal="center" vertical="center" textRotation="0" wrapText="false" indent="0" shrinkToFit="false"/>
      <protection locked="true" hidden="false"/>
    </xf>
    <xf numFmtId="164" fontId="20" fillId="0" borderId="127" xfId="0" applyFont="true" applyBorder="true" applyAlignment="true" applyProtection="false">
      <alignment horizontal="left" vertical="center" textRotation="0" wrapText="true" indent="0" shrinkToFit="false"/>
      <protection locked="true" hidden="false"/>
    </xf>
    <xf numFmtId="191" fontId="41" fillId="13" borderId="4" xfId="0" applyFont="true" applyBorder="true" applyAlignment="true" applyProtection="false">
      <alignment horizontal="center" vertical="center" textRotation="0" wrapText="false" indent="0" shrinkToFit="false"/>
      <protection locked="true" hidden="false"/>
    </xf>
    <xf numFmtId="191" fontId="41" fillId="13" borderId="121" xfId="0" applyFont="true" applyBorder="true" applyAlignment="true" applyProtection="false">
      <alignment horizontal="center" vertical="center" textRotation="0" wrapText="false" indent="0" shrinkToFit="false"/>
      <protection locked="true" hidden="false"/>
    </xf>
    <xf numFmtId="191" fontId="41" fillId="13" borderId="12" xfId="0" applyFont="true" applyBorder="true" applyAlignment="true" applyProtection="false">
      <alignment horizontal="center" vertical="center" textRotation="0" wrapText="false" indent="0" shrinkToFit="false"/>
      <protection locked="true" hidden="false"/>
    </xf>
    <xf numFmtId="164" fontId="20" fillId="0" borderId="155" xfId="0" applyFont="true" applyBorder="true" applyAlignment="true" applyProtection="false">
      <alignment horizontal="general" vertical="center" textRotation="0" wrapText="false" indent="0" shrinkToFit="false"/>
      <protection locked="true" hidden="false"/>
    </xf>
    <xf numFmtId="164" fontId="20" fillId="0" borderId="9" xfId="0" applyFont="true" applyBorder="true" applyAlignment="true" applyProtection="false">
      <alignment horizontal="left" vertical="center" textRotation="0" wrapText="false" indent="0" shrinkToFit="false"/>
      <protection locked="true" hidden="false"/>
    </xf>
    <xf numFmtId="164" fontId="20" fillId="0" borderId="165" xfId="0" applyFont="true" applyBorder="true" applyAlignment="true" applyProtection="false">
      <alignment horizontal="left" vertical="center" textRotation="0" wrapText="false" indent="0" shrinkToFit="false"/>
      <protection locked="true" hidden="false"/>
    </xf>
    <xf numFmtId="191" fontId="41" fillId="13" borderId="166" xfId="0" applyFont="true" applyBorder="true" applyAlignment="true" applyProtection="false">
      <alignment horizontal="center" vertical="center" textRotation="0" wrapText="false" indent="0" shrinkToFit="false"/>
      <protection locked="true" hidden="false"/>
    </xf>
    <xf numFmtId="190" fontId="41" fillId="0" borderId="166" xfId="0" applyFont="true" applyBorder="true" applyAlignment="true" applyProtection="false">
      <alignment horizontal="center" vertical="center" textRotation="0" wrapText="false" indent="0" shrinkToFit="false"/>
      <protection locked="true" hidden="false"/>
    </xf>
    <xf numFmtId="190" fontId="41" fillId="0" borderId="141" xfId="0" applyFont="true" applyBorder="true" applyAlignment="true" applyProtection="false">
      <alignment horizontal="center" vertical="center" textRotation="0" wrapText="false" indent="0" shrinkToFit="false"/>
      <protection locked="true" hidden="false"/>
    </xf>
    <xf numFmtId="164" fontId="97" fillId="0" borderId="0" xfId="0" applyFont="true" applyBorder="false" applyAlignment="false" applyProtection="false">
      <alignment horizontal="general" vertical="bottom" textRotation="0" wrapText="false" indent="0" shrinkToFit="false"/>
      <protection locked="true" hidden="false"/>
    </xf>
    <xf numFmtId="164" fontId="52" fillId="0" borderId="0" xfId="0" applyFont="true" applyBorder="false" applyAlignment="true" applyProtection="false">
      <alignment horizontal="center" vertical="bottom" textRotation="0" wrapText="false" indent="0" shrinkToFit="false"/>
      <protection locked="true" hidden="false"/>
    </xf>
    <xf numFmtId="164" fontId="31" fillId="0" borderId="0" xfId="0" applyFont="true" applyBorder="false" applyAlignment="true" applyProtection="false">
      <alignment horizontal="left" vertical="bottom" textRotation="0" wrapText="false" indent="0" shrinkToFit="false"/>
      <protection locked="true" hidden="false"/>
    </xf>
    <xf numFmtId="164" fontId="64" fillId="0" borderId="115" xfId="0" applyFont="true" applyBorder="true" applyAlignment="true" applyProtection="false">
      <alignment horizontal="right" vertical="center" textRotation="0" wrapText="true" indent="0" shrinkToFit="false"/>
      <protection locked="true" hidden="false"/>
    </xf>
    <xf numFmtId="180" fontId="182" fillId="0" borderId="157" xfId="0" applyFont="true" applyBorder="true" applyAlignment="true" applyProtection="false">
      <alignment horizontal="center" vertical="bottom" textRotation="0" wrapText="false" indent="0" shrinkToFit="false"/>
      <protection locked="true" hidden="false"/>
    </xf>
    <xf numFmtId="164" fontId="25" fillId="0" borderId="36" xfId="0" applyFont="true" applyBorder="true" applyAlignment="true" applyProtection="false">
      <alignment horizontal="center" vertical="center" textRotation="0" wrapText="true" indent="0" shrinkToFit="false"/>
      <protection locked="true" hidden="false"/>
    </xf>
    <xf numFmtId="164" fontId="25" fillId="0" borderId="37" xfId="0" applyFont="true" applyBorder="true" applyAlignment="true" applyProtection="false">
      <alignment horizontal="center" vertical="center" textRotation="0" wrapText="true" indent="0" shrinkToFit="false"/>
      <protection locked="true" hidden="false"/>
    </xf>
    <xf numFmtId="164" fontId="25" fillId="0" borderId="157" xfId="0" applyFont="true" applyBorder="true" applyAlignment="true" applyProtection="false">
      <alignment horizontal="center" vertical="center" textRotation="0" wrapText="true" indent="0" shrinkToFit="false"/>
      <protection locked="true" hidden="false"/>
    </xf>
    <xf numFmtId="164" fontId="79" fillId="0" borderId="14" xfId="0" applyFont="true" applyBorder="true" applyAlignment="true" applyProtection="false">
      <alignment horizontal="center" vertical="center" textRotation="0" wrapText="true" indent="0" shrinkToFit="false"/>
      <protection locked="true" hidden="false"/>
    </xf>
    <xf numFmtId="174" fontId="20" fillId="0" borderId="54" xfId="0" applyFont="true" applyBorder="true" applyAlignment="true" applyProtection="false">
      <alignment horizontal="justify" vertical="bottom" textRotation="0" wrapText="false" indent="0" shrinkToFit="false"/>
      <protection locked="true" hidden="false"/>
    </xf>
    <xf numFmtId="174" fontId="20" fillId="0" borderId="3" xfId="0" applyFont="true" applyBorder="true" applyAlignment="true" applyProtection="false">
      <alignment horizontal="center" vertical="bottom" textRotation="0" wrapText="false" indent="0" shrinkToFit="false"/>
      <protection locked="true" hidden="false"/>
    </xf>
    <xf numFmtId="176" fontId="20" fillId="0" borderId="3" xfId="15" applyFont="true" applyBorder="true" applyAlignment="true" applyProtection="true">
      <alignment horizontal="general" vertical="bottom" textRotation="0" wrapText="false" indent="0" shrinkToFit="false"/>
      <protection locked="true" hidden="false"/>
    </xf>
    <xf numFmtId="186" fontId="0" fillId="0" borderId="30" xfId="19" applyFont="true" applyBorder="true" applyAlignment="true" applyProtection="true">
      <alignment horizontal="center" vertical="bottom" textRotation="0" wrapText="false" indent="0" shrinkToFit="false"/>
      <protection locked="true" hidden="false"/>
    </xf>
    <xf numFmtId="174" fontId="20" fillId="0" borderId="14" xfId="0" applyFont="true" applyBorder="true" applyAlignment="true" applyProtection="false">
      <alignment horizontal="center" vertical="center" textRotation="0" wrapText="false" indent="0" shrinkToFit="false"/>
      <protection locked="true" hidden="false"/>
    </xf>
    <xf numFmtId="186" fontId="0" fillId="0" borderId="41" xfId="19" applyFont="true" applyBorder="true" applyAlignment="true" applyProtection="true">
      <alignment horizontal="center" vertical="bottom" textRotation="0" wrapText="false" indent="0" shrinkToFit="false"/>
      <protection locked="true" hidden="false"/>
    </xf>
    <xf numFmtId="186" fontId="0" fillId="0" borderId="154" xfId="19" applyFont="true" applyBorder="true" applyAlignment="true" applyProtection="true">
      <alignment horizontal="center" vertical="bottom" textRotation="0" wrapText="false" indent="0" shrinkToFit="false"/>
      <protection locked="true" hidden="false"/>
    </xf>
    <xf numFmtId="186" fontId="114" fillId="0" borderId="2" xfId="19" applyFont="true" applyBorder="true" applyAlignment="true" applyProtection="true">
      <alignment horizontal="center" vertical="bottom" textRotation="0" wrapText="true" indent="0" shrinkToFit="false"/>
      <protection locked="true" hidden="false"/>
    </xf>
    <xf numFmtId="174" fontId="20" fillId="0" borderId="14" xfId="0" applyFont="true" applyBorder="true" applyAlignment="true" applyProtection="false">
      <alignment horizontal="center" vertical="center" textRotation="0" wrapText="true" indent="0" shrinkToFit="false"/>
      <protection locked="true" hidden="false"/>
    </xf>
    <xf numFmtId="174" fontId="20" fillId="0" borderId="111" xfId="0" applyFont="true" applyBorder="true" applyAlignment="true" applyProtection="false">
      <alignment horizontal="center" vertical="center" textRotation="0" wrapText="true" indent="0" shrinkToFit="false"/>
      <protection locked="true" hidden="false"/>
    </xf>
    <xf numFmtId="174" fontId="20" fillId="0" borderId="113" xfId="0" applyFont="true" applyBorder="true" applyAlignment="true" applyProtection="false">
      <alignment horizontal="center" vertical="center" textRotation="0" wrapText="true" indent="0" shrinkToFit="false"/>
      <protection locked="true" hidden="false"/>
    </xf>
    <xf numFmtId="178" fontId="20" fillId="0" borderId="14" xfId="0" applyFont="true" applyBorder="true" applyAlignment="true" applyProtection="false">
      <alignment horizontal="center" vertical="center" textRotation="0" wrapText="true" indent="0" shrinkToFit="false"/>
      <protection locked="true" hidden="false"/>
    </xf>
    <xf numFmtId="174" fontId="20" fillId="0" borderId="58" xfId="0" applyFont="true" applyBorder="true" applyAlignment="true" applyProtection="false">
      <alignment horizontal="center" vertical="center" textRotation="0" wrapText="false" indent="0" shrinkToFit="false"/>
      <protection locked="true" hidden="false"/>
    </xf>
    <xf numFmtId="176" fontId="20" fillId="0" borderId="2" xfId="15" applyFont="true" applyBorder="true" applyAlignment="true" applyProtection="true">
      <alignment horizontal="general" vertical="bottom" textRotation="0" wrapText="false" indent="0" shrinkToFit="false"/>
      <protection locked="true" hidden="false"/>
    </xf>
    <xf numFmtId="186" fontId="0" fillId="0" borderId="55" xfId="19" applyFont="true" applyBorder="true" applyAlignment="true" applyProtection="true">
      <alignment horizontal="center" vertical="bottom" textRotation="0" wrapText="false" indent="0" shrinkToFit="false"/>
      <protection locked="true" hidden="false"/>
    </xf>
    <xf numFmtId="174" fontId="20" fillId="0" borderId="42" xfId="0" applyFont="true" applyBorder="true" applyAlignment="true" applyProtection="false">
      <alignment horizontal="center" vertical="center" textRotation="0" wrapText="false" indent="0" shrinkToFit="false"/>
      <protection locked="true" hidden="false"/>
    </xf>
    <xf numFmtId="186" fontId="0" fillId="0" borderId="2" xfId="19" applyFont="true" applyBorder="true" applyAlignment="true" applyProtection="true">
      <alignment horizontal="center" vertical="bottom" textRotation="0" wrapText="false" indent="0" shrinkToFit="false"/>
      <protection locked="true" hidden="false"/>
    </xf>
    <xf numFmtId="164" fontId="183" fillId="0" borderId="0" xfId="0" applyFont="true" applyBorder="false" applyAlignment="false" applyProtection="false">
      <alignment horizontal="general" vertical="bottom" textRotation="0" wrapText="false" indent="0" shrinkToFit="false"/>
      <protection locked="true" hidden="false"/>
    </xf>
    <xf numFmtId="176" fontId="183" fillId="0" borderId="0" xfId="0" applyFont="true" applyBorder="false" applyAlignment="false" applyProtection="false">
      <alignment horizontal="general" vertical="bottom" textRotation="0" wrapText="false" indent="0" shrinkToFit="false"/>
      <protection locked="true" hidden="false"/>
    </xf>
    <xf numFmtId="175" fontId="20" fillId="0" borderId="0" xfId="0" applyFont="true" applyBorder="false" applyAlignment="true" applyProtection="false">
      <alignment horizontal="center" vertical="bottom" textRotation="0" wrapText="false" indent="0" shrinkToFit="false"/>
      <protection locked="true" hidden="false"/>
    </xf>
    <xf numFmtId="175" fontId="20" fillId="0" borderId="0" xfId="0" applyFont="true" applyBorder="false" applyAlignment="false" applyProtection="false">
      <alignment horizontal="general" vertical="bottom" textRotation="0" wrapText="false" indent="0" shrinkToFit="false"/>
      <protection locked="true" hidden="false"/>
    </xf>
    <xf numFmtId="175" fontId="25" fillId="0" borderId="1" xfId="0" applyFont="true" applyBorder="true" applyAlignment="true" applyProtection="false">
      <alignment horizontal="center" vertical="center" textRotation="0" wrapText="true" indent="0" shrinkToFit="false"/>
      <protection locked="true" hidden="false"/>
    </xf>
    <xf numFmtId="180" fontId="25" fillId="0" borderId="1" xfId="0" applyFont="true" applyBorder="true" applyAlignment="true" applyProtection="false">
      <alignment horizontal="center" vertical="center" textRotation="0" wrapText="true" indent="0" shrinkToFit="false"/>
      <protection locked="true" hidden="false"/>
    </xf>
    <xf numFmtId="175" fontId="79" fillId="0" borderId="1" xfId="0" applyFont="true" applyBorder="true" applyAlignment="true" applyProtection="false">
      <alignment horizontal="center" vertical="center" textRotation="0" wrapText="true" indent="0" shrinkToFit="false"/>
      <protection locked="true" hidden="false"/>
    </xf>
    <xf numFmtId="180" fontId="79" fillId="0" borderId="1" xfId="0" applyFont="true" applyBorder="true" applyAlignment="true" applyProtection="false">
      <alignment horizontal="center" vertical="center" textRotation="0" wrapText="true" indent="0" shrinkToFit="false"/>
      <protection locked="true" hidden="false"/>
    </xf>
    <xf numFmtId="180" fontId="20" fillId="0" borderId="1" xfId="15" applyFont="true" applyBorder="true" applyAlignment="true" applyProtection="true">
      <alignment horizontal="general" vertical="bottom" textRotation="0" wrapText="false" indent="0" shrinkToFit="false"/>
      <protection locked="true" hidden="false"/>
    </xf>
    <xf numFmtId="182" fontId="181" fillId="0" borderId="1" xfId="0" applyFont="true" applyBorder="true" applyAlignment="true" applyProtection="false">
      <alignment horizontal="center" vertical="bottom" textRotation="0" wrapText="false" indent="0" shrinkToFit="false"/>
      <protection locked="true" hidden="false"/>
    </xf>
    <xf numFmtId="174" fontId="77" fillId="0" borderId="14" xfId="0" applyFont="true" applyBorder="true" applyAlignment="true" applyProtection="false">
      <alignment horizontal="left" vertical="top" textRotation="0" wrapText="true" indent="0" shrinkToFit="false"/>
      <protection locked="true" hidden="false"/>
    </xf>
    <xf numFmtId="164" fontId="81" fillId="0" borderId="1" xfId="0" applyFont="true" applyBorder="true" applyAlignment="true" applyProtection="false">
      <alignment horizontal="center" vertical="center" textRotation="0" wrapText="true" indent="0" shrinkToFit="false"/>
      <protection locked="true" hidden="false"/>
    </xf>
    <xf numFmtId="164" fontId="180" fillId="0" borderId="1" xfId="0" applyFont="true" applyBorder="true" applyAlignment="false" applyProtection="false">
      <alignment horizontal="general" vertical="bottom" textRotation="0" wrapText="false" indent="0" shrinkToFit="false"/>
      <protection locked="true" hidden="false"/>
    </xf>
    <xf numFmtId="174" fontId="74" fillId="0" borderId="1" xfId="0" applyFont="true" applyBorder="true" applyAlignment="false" applyProtection="false">
      <alignment horizontal="general" vertical="bottom" textRotation="0" wrapText="false" indent="0" shrinkToFit="false"/>
      <protection locked="true" hidden="false"/>
    </xf>
    <xf numFmtId="164" fontId="184" fillId="0" borderId="0" xfId="0" applyFont="true" applyBorder="false" applyAlignment="false" applyProtection="false">
      <alignment horizontal="general" vertical="bottom" textRotation="0" wrapText="false" indent="0" shrinkToFit="false"/>
      <protection locked="true" hidden="false"/>
    </xf>
    <xf numFmtId="174" fontId="77" fillId="0" borderId="0" xfId="0" applyFont="true" applyBorder="true" applyAlignment="true" applyProtection="false">
      <alignment horizontal="center" vertical="top" textRotation="0" wrapText="true" indent="0" shrinkToFit="false"/>
      <protection locked="true" hidden="false"/>
    </xf>
    <xf numFmtId="164" fontId="32" fillId="0" borderId="0" xfId="0" applyFont="true" applyBorder="true" applyAlignment="true" applyProtection="false">
      <alignment horizontal="left" vertical="bottom" textRotation="0" wrapText="true" indent="0" shrinkToFit="false"/>
      <protection locked="true" hidden="false"/>
    </xf>
    <xf numFmtId="164" fontId="31" fillId="0" borderId="138" xfId="0" applyFont="true" applyBorder="true" applyAlignment="true" applyProtection="false">
      <alignment horizontal="center" vertical="center" textRotation="0" wrapText="false" indent="0" shrinkToFit="false"/>
      <protection locked="true" hidden="false"/>
    </xf>
    <xf numFmtId="164" fontId="31" fillId="0" borderId="38" xfId="0" applyFont="true" applyBorder="true" applyAlignment="true" applyProtection="false">
      <alignment horizontal="center" vertical="center" textRotation="0" wrapText="true" indent="0" shrinkToFit="false"/>
      <protection locked="true" hidden="false"/>
    </xf>
    <xf numFmtId="164" fontId="31" fillId="2" borderId="39" xfId="0" applyFont="true" applyBorder="true" applyAlignment="true" applyProtection="false">
      <alignment horizontal="center" vertical="center" textRotation="0" wrapText="true" indent="0" shrinkToFit="false"/>
      <protection locked="true" hidden="false"/>
    </xf>
    <xf numFmtId="164" fontId="31" fillId="2" borderId="0" xfId="0" applyFont="true" applyBorder="false" applyAlignment="true" applyProtection="false">
      <alignment horizontal="center" vertical="center" textRotation="0" wrapText="true" indent="0" shrinkToFit="false"/>
      <protection locked="true" hidden="false"/>
    </xf>
    <xf numFmtId="164" fontId="6" fillId="0" borderId="27" xfId="0" applyFont="true" applyBorder="true" applyAlignment="true" applyProtection="false">
      <alignment horizontal="center" vertical="bottom" textRotation="0" wrapText="false" indent="0" shrinkToFit="false"/>
      <protection locked="true" hidden="false"/>
    </xf>
    <xf numFmtId="164" fontId="122" fillId="0" borderId="41" xfId="0" applyFont="true" applyBorder="true" applyAlignment="true" applyProtection="false">
      <alignment horizontal="center" vertical="bottom" textRotation="0" wrapText="false" indent="0" shrinkToFit="false"/>
      <protection locked="true" hidden="false"/>
    </xf>
    <xf numFmtId="164" fontId="185" fillId="0" borderId="27" xfId="0" applyFont="true" applyBorder="true" applyAlignment="true" applyProtection="false">
      <alignment horizontal="center" vertical="bottom" textRotation="0" wrapText="false" indent="0" shrinkToFit="false"/>
      <protection locked="true" hidden="false"/>
    </xf>
    <xf numFmtId="164" fontId="185" fillId="0" borderId="1" xfId="0" applyFont="true" applyBorder="true" applyAlignment="true" applyProtection="false">
      <alignment horizontal="center" vertical="bottom" textRotation="0" wrapText="false" indent="0" shrinkToFit="false"/>
      <protection locked="true" hidden="false"/>
    </xf>
    <xf numFmtId="164" fontId="185" fillId="0" borderId="41" xfId="0" applyFont="true" applyBorder="true" applyAlignment="true" applyProtection="false">
      <alignment horizontal="center" vertical="bottom" textRotation="0" wrapText="false" indent="0" shrinkToFit="false"/>
      <protection locked="true" hidden="false"/>
    </xf>
    <xf numFmtId="164" fontId="185" fillId="0" borderId="0" xfId="0" applyFont="true" applyBorder="false" applyAlignment="true" applyProtection="false">
      <alignment horizontal="center" vertical="bottom" textRotation="0" wrapText="false" indent="0" shrinkToFit="false"/>
      <protection locked="true" hidden="false"/>
    </xf>
    <xf numFmtId="164" fontId="79" fillId="0" borderId="27" xfId="0" applyFont="true" applyBorder="true" applyAlignment="true" applyProtection="false">
      <alignment horizontal="center" vertical="center" textRotation="0" wrapText="false" indent="0" shrinkToFit="false"/>
      <protection locked="true" hidden="false"/>
    </xf>
    <xf numFmtId="164" fontId="79" fillId="0" borderId="41" xfId="0" applyFont="true" applyBorder="true" applyAlignment="true" applyProtection="false">
      <alignment horizontal="center" vertical="center" textRotation="0" wrapText="true" indent="0" shrinkToFit="false"/>
      <protection locked="true" hidden="false"/>
    </xf>
    <xf numFmtId="175" fontId="81" fillId="0" borderId="27" xfId="0" applyFont="true" applyBorder="true" applyAlignment="true" applyProtection="false">
      <alignment horizontal="center" vertical="center" textRotation="0" wrapText="true" indent="0" shrinkToFit="false"/>
      <protection locked="true" hidden="false"/>
    </xf>
    <xf numFmtId="164" fontId="81" fillId="0" borderId="41" xfId="0" applyFont="true" applyBorder="true" applyAlignment="true" applyProtection="false">
      <alignment horizontal="center" vertical="center" textRotation="0" wrapText="true" indent="0" shrinkToFit="false"/>
      <protection locked="true" hidden="false"/>
    </xf>
    <xf numFmtId="180" fontId="6" fillId="2" borderId="0" xfId="0" applyFont="true" applyBorder="false" applyAlignment="false" applyProtection="true">
      <alignment horizontal="general" vertical="bottom" textRotation="0" wrapText="false" indent="0" shrinkToFit="false"/>
      <protection locked="false" hidden="false"/>
    </xf>
    <xf numFmtId="164" fontId="81" fillId="0" borderId="27" xfId="0" applyFont="true" applyBorder="true" applyAlignment="true" applyProtection="false">
      <alignment horizontal="center" vertical="center" textRotation="0" wrapText="true" indent="0" shrinkToFit="false"/>
      <protection locked="true" hidden="false"/>
    </xf>
    <xf numFmtId="174" fontId="6" fillId="0" borderId="27" xfId="0" applyFont="true" applyBorder="true" applyAlignment="true" applyProtection="false">
      <alignment horizontal="left" vertical="bottom" textRotation="0" wrapText="false" indent="0" shrinkToFit="false"/>
      <protection locked="true" hidden="false"/>
    </xf>
    <xf numFmtId="182" fontId="6" fillId="2" borderId="27" xfId="0" applyFont="true" applyBorder="true" applyAlignment="false" applyProtection="true">
      <alignment horizontal="general" vertical="bottom" textRotation="0" wrapText="false" indent="0" shrinkToFit="false"/>
      <protection locked="false" hidden="false"/>
    </xf>
    <xf numFmtId="182" fontId="6" fillId="2" borderId="1" xfId="0" applyFont="true" applyBorder="true" applyAlignment="false" applyProtection="true">
      <alignment horizontal="general" vertical="bottom" textRotation="0" wrapText="false" indent="0" shrinkToFit="false"/>
      <protection locked="false" hidden="false"/>
    </xf>
    <xf numFmtId="182" fontId="6" fillId="2" borderId="41" xfId="0" applyFont="true" applyBorder="true" applyAlignment="false" applyProtection="true">
      <alignment horizontal="general" vertical="bottom" textRotation="0" wrapText="false" indent="0" shrinkToFit="false"/>
      <protection locked="false" hidden="false"/>
    </xf>
    <xf numFmtId="180" fontId="6" fillId="2" borderId="27" xfId="0" applyFont="true" applyBorder="true" applyAlignment="false" applyProtection="true">
      <alignment horizontal="general" vertical="bottom" textRotation="0" wrapText="false" indent="0" shrinkToFit="false"/>
      <protection locked="false" hidden="false"/>
    </xf>
    <xf numFmtId="180" fontId="6" fillId="2" borderId="1" xfId="0" applyFont="true" applyBorder="true" applyAlignment="false" applyProtection="true">
      <alignment horizontal="general" vertical="bottom" textRotation="0" wrapText="false" indent="0" shrinkToFit="false"/>
      <protection locked="false" hidden="false"/>
    </xf>
    <xf numFmtId="180" fontId="6" fillId="2" borderId="41" xfId="0" applyFont="true" applyBorder="true" applyAlignment="false" applyProtection="true">
      <alignment horizontal="general" vertical="bottom" textRotation="0" wrapText="false" indent="0" shrinkToFit="false"/>
      <protection locked="false" hidden="false"/>
    </xf>
    <xf numFmtId="180" fontId="6" fillId="2" borderId="41" xfId="0" applyFont="true" applyBorder="true" applyAlignment="true" applyProtection="true">
      <alignment horizontal="center" vertical="center" textRotation="0" wrapText="false" indent="0" shrinkToFit="false"/>
      <protection locked="false" hidden="false"/>
    </xf>
    <xf numFmtId="174" fontId="6" fillId="0" borderId="126" xfId="0" applyFont="true" applyBorder="true" applyAlignment="true" applyProtection="false">
      <alignment horizontal="left" vertical="bottom" textRotation="0" wrapText="false" indent="0" shrinkToFit="false"/>
      <protection locked="true" hidden="false"/>
    </xf>
    <xf numFmtId="174" fontId="20" fillId="0" borderId="154" xfId="0" applyFont="true" applyBorder="true" applyAlignment="true" applyProtection="false">
      <alignment horizontal="center" vertical="bottom" textRotation="0" wrapText="false" indent="0" shrinkToFit="false"/>
      <protection locked="true" hidden="false"/>
    </xf>
    <xf numFmtId="182" fontId="6" fillId="2" borderId="139" xfId="0" applyFont="true" applyBorder="true" applyAlignment="false" applyProtection="true">
      <alignment horizontal="general" vertical="bottom" textRotation="0" wrapText="false" indent="0" shrinkToFit="false"/>
      <protection locked="false" hidden="false"/>
    </xf>
    <xf numFmtId="182" fontId="6" fillId="2" borderId="43" xfId="0" applyFont="true" applyBorder="true" applyAlignment="false" applyProtection="true">
      <alignment horizontal="general" vertical="bottom" textRotation="0" wrapText="false" indent="0" shrinkToFit="false"/>
      <protection locked="false" hidden="false"/>
    </xf>
    <xf numFmtId="182" fontId="6" fillId="2" borderId="46" xfId="0" applyFont="true" applyBorder="true" applyAlignment="false" applyProtection="true">
      <alignment horizontal="general" vertical="bottom" textRotation="0" wrapText="false" indent="0" shrinkToFit="false"/>
      <protection locked="false" hidden="false"/>
    </xf>
    <xf numFmtId="184" fontId="6" fillId="0" borderId="0" xfId="15" applyFont="true" applyBorder="true" applyAlignment="true" applyProtection="true">
      <alignment horizontal="general" vertical="bottom" textRotation="0" wrapText="false" indent="0" shrinkToFit="false"/>
      <protection locked="true" hidden="false"/>
    </xf>
    <xf numFmtId="180" fontId="6" fillId="2" borderId="154" xfId="0" applyFont="true" applyBorder="true" applyAlignment="false" applyProtection="true">
      <alignment horizontal="general" vertical="bottom" textRotation="0" wrapText="false" indent="0" shrinkToFit="false"/>
      <protection locked="false" hidden="false"/>
    </xf>
    <xf numFmtId="180" fontId="6" fillId="2" borderId="154" xfId="0" applyFont="true" applyBorder="true" applyAlignment="true" applyProtection="true">
      <alignment horizontal="center" vertical="center" textRotation="0" wrapText="false" indent="0" shrinkToFit="false"/>
      <protection locked="false" hidden="false"/>
    </xf>
    <xf numFmtId="164" fontId="33" fillId="0" borderId="36" xfId="0" applyFont="true" applyBorder="true" applyAlignment="true" applyProtection="false">
      <alignment horizontal="right" vertical="center" textRotation="0" wrapText="false" indent="0" shrinkToFit="false"/>
      <protection locked="true" hidden="false"/>
    </xf>
    <xf numFmtId="164" fontId="6" fillId="0" borderId="157" xfId="0" applyFont="true" applyBorder="true" applyAlignment="true" applyProtection="false">
      <alignment horizontal="center" vertical="bottom" textRotation="0" wrapText="false" indent="0" shrinkToFit="false"/>
      <protection locked="true" hidden="false"/>
    </xf>
    <xf numFmtId="182" fontId="6" fillId="0" borderId="31" xfId="15" applyFont="true" applyBorder="true" applyAlignment="true" applyProtection="true">
      <alignment horizontal="general" vertical="bottom" textRotation="0" wrapText="false" indent="0" shrinkToFit="false"/>
      <protection locked="true" hidden="false"/>
    </xf>
    <xf numFmtId="182" fontId="6" fillId="0" borderId="141" xfId="15" applyFont="true" applyBorder="true" applyAlignment="true" applyProtection="true">
      <alignment horizontal="general" vertical="bottom" textRotation="0" wrapText="false" indent="0" shrinkToFit="false"/>
      <protection locked="true" hidden="false"/>
    </xf>
    <xf numFmtId="176" fontId="6" fillId="0" borderId="36" xfId="15" applyFont="true" applyBorder="true" applyAlignment="true" applyProtection="true">
      <alignment horizontal="general" vertical="bottom" textRotation="0" wrapText="false" indent="0" shrinkToFit="false"/>
      <protection locked="true" hidden="false"/>
    </xf>
    <xf numFmtId="176" fontId="6" fillId="0" borderId="37" xfId="15" applyFont="true" applyBorder="true" applyAlignment="true" applyProtection="true">
      <alignment horizontal="general" vertical="bottom" textRotation="0" wrapText="false" indent="0" shrinkToFit="false"/>
      <protection locked="true" hidden="false"/>
    </xf>
    <xf numFmtId="176" fontId="6" fillId="0" borderId="157" xfId="15" applyFont="true" applyBorder="true" applyAlignment="true" applyProtection="true">
      <alignment horizontal="general" vertical="bottom" textRotation="0" wrapText="false" indent="0" shrinkToFit="false"/>
      <protection locked="true" hidden="false"/>
    </xf>
    <xf numFmtId="174" fontId="6" fillId="0" borderId="36" xfId="0" applyFont="true" applyBorder="true" applyAlignment="true" applyProtection="false">
      <alignment horizontal="center" vertical="bottom" textRotation="0" wrapText="false" indent="0" shrinkToFit="false"/>
      <protection locked="true" hidden="false"/>
    </xf>
    <xf numFmtId="176" fontId="6" fillId="0" borderId="157" xfId="15" applyFont="true" applyBorder="true" applyAlignment="true" applyProtection="true">
      <alignment horizontal="center" vertical="center" textRotation="0" wrapText="false" indent="0" shrinkToFit="false"/>
      <protection locked="true" hidden="false"/>
    </xf>
    <xf numFmtId="174" fontId="63" fillId="6" borderId="0" xfId="0" applyFont="true" applyBorder="true" applyAlignment="true" applyProtection="false">
      <alignment horizontal="center" vertical="bottom" textRotation="0" wrapText="false" indent="0" shrinkToFit="false"/>
      <protection locked="true" hidden="false"/>
    </xf>
    <xf numFmtId="164" fontId="186" fillId="0" borderId="0" xfId="0" applyFont="true" applyBorder="false" applyAlignment="false" applyProtection="false">
      <alignment horizontal="general" vertical="bottom" textRotation="0" wrapText="false" indent="0" shrinkToFit="false"/>
      <protection locked="true" hidden="false"/>
    </xf>
    <xf numFmtId="164" fontId="34" fillId="0" borderId="9" xfId="0" applyFont="true" applyBorder="true" applyAlignment="true" applyProtection="false">
      <alignment horizontal="center" vertical="top" textRotation="0" wrapText="false" indent="0" shrinkToFit="false"/>
      <protection locked="true" hidden="false"/>
    </xf>
    <xf numFmtId="164" fontId="31" fillId="0" borderId="14" xfId="0" applyFont="true" applyBorder="true" applyAlignment="true" applyProtection="false">
      <alignment horizontal="left" vertical="top" textRotation="0" wrapText="true" indent="0" shrinkToFit="false"/>
      <protection locked="tru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74" fontId="6" fillId="0" borderId="138" xfId="0" applyFont="true" applyBorder="true" applyAlignment="true" applyProtection="false">
      <alignment horizontal="left" vertical="center" textRotation="0" wrapText="true" indent="0" shrinkToFit="false"/>
      <protection locked="true" hidden="false"/>
    </xf>
    <xf numFmtId="180" fontId="20" fillId="2" borderId="160" xfId="0" applyFont="true" applyBorder="true" applyAlignment="true" applyProtection="false">
      <alignment horizontal="center" vertical="center" textRotation="0" wrapText="false" indent="0" shrinkToFit="false"/>
      <protection locked="true" hidden="false"/>
    </xf>
    <xf numFmtId="174" fontId="25" fillId="0" borderId="38" xfId="0" applyFont="true" applyBorder="true" applyAlignment="true" applyProtection="false">
      <alignment horizontal="center" vertical="center" textRotation="0" wrapText="true" indent="0" shrinkToFit="false"/>
      <protection locked="true" hidden="false"/>
    </xf>
    <xf numFmtId="174" fontId="6" fillId="0" borderId="27" xfId="0" applyFont="true" applyBorder="true" applyAlignment="true" applyProtection="false">
      <alignment horizontal="left" vertical="center" textRotation="0" wrapText="true" indent="0" shrinkToFit="false"/>
      <protection locked="true" hidden="false"/>
    </xf>
    <xf numFmtId="180" fontId="20" fillId="2" borderId="1" xfId="0" applyFont="true" applyBorder="true" applyAlignment="true" applyProtection="false">
      <alignment horizontal="center" vertical="center" textRotation="0" wrapText="false" indent="0" shrinkToFit="false"/>
      <protection locked="true" hidden="false"/>
    </xf>
    <xf numFmtId="174" fontId="25" fillId="0" borderId="41" xfId="0" applyFont="true" applyBorder="true" applyAlignment="true" applyProtection="false">
      <alignment horizontal="center" vertical="center" textRotation="0" wrapText="true" indent="0" shrinkToFit="false"/>
      <protection locked="true" hidden="false"/>
    </xf>
    <xf numFmtId="174" fontId="6" fillId="0" borderId="139" xfId="0" applyFont="true" applyBorder="true" applyAlignment="true" applyProtection="false">
      <alignment horizontal="left" vertical="center" textRotation="0" wrapText="true" indent="0" shrinkToFit="false"/>
      <protection locked="true" hidden="false"/>
    </xf>
    <xf numFmtId="180" fontId="20" fillId="2" borderId="43" xfId="0" applyFont="true" applyBorder="true" applyAlignment="true" applyProtection="false">
      <alignment horizontal="center" vertical="center" textRotation="0" wrapText="false" indent="0" shrinkToFit="false"/>
      <protection locked="true" hidden="false"/>
    </xf>
    <xf numFmtId="174" fontId="25" fillId="0" borderId="46" xfId="0" applyFont="true" applyBorder="true" applyAlignment="true" applyProtection="false">
      <alignment horizontal="center" vertical="center" textRotation="0" wrapText="true" indent="0" shrinkToFit="false"/>
      <protection locked="true" hidden="false"/>
    </xf>
    <xf numFmtId="164" fontId="34" fillId="0" borderId="9" xfId="0" applyFont="true" applyBorder="true" applyAlignment="true" applyProtection="false">
      <alignment horizontal="general" vertical="top" textRotation="0" wrapText="true" indent="0" shrinkToFit="false"/>
      <protection locked="true" hidden="false"/>
    </xf>
    <xf numFmtId="164" fontId="79" fillId="0" borderId="36" xfId="0" applyFont="true" applyBorder="true" applyAlignment="true" applyProtection="false">
      <alignment horizontal="center" vertical="center" textRotation="0" wrapText="true" indent="0" shrinkToFit="false"/>
      <protection locked="true" hidden="false"/>
    </xf>
    <xf numFmtId="164" fontId="79" fillId="0" borderId="37" xfId="0" applyFont="true" applyBorder="true" applyAlignment="true" applyProtection="false">
      <alignment horizontal="center" vertical="center" textRotation="0" wrapText="true" indent="0" shrinkToFit="false"/>
      <protection locked="true" hidden="false"/>
    </xf>
    <xf numFmtId="164" fontId="79" fillId="0" borderId="157" xfId="0" applyFont="true" applyBorder="true" applyAlignment="true" applyProtection="false">
      <alignment horizontal="center" vertical="center" textRotation="0" wrapText="true" indent="0" shrinkToFit="false"/>
      <protection locked="true" hidden="false"/>
    </xf>
    <xf numFmtId="180" fontId="20" fillId="2" borderId="3" xfId="0" applyFont="true" applyBorder="true" applyAlignment="true" applyProtection="false">
      <alignment horizontal="center" vertical="center" textRotation="0" wrapText="false" indent="0" shrinkToFit="false"/>
      <protection locked="true" hidden="false"/>
    </xf>
    <xf numFmtId="180" fontId="20" fillId="0" borderId="3" xfId="0" applyFont="true" applyBorder="true" applyAlignment="true" applyProtection="false">
      <alignment horizontal="center" vertical="center" textRotation="0" wrapText="false" indent="0" shrinkToFit="false"/>
      <protection locked="true" hidden="false"/>
    </xf>
    <xf numFmtId="174" fontId="25" fillId="0" borderId="30" xfId="0" applyFont="true" applyBorder="true" applyAlignment="true" applyProtection="false">
      <alignment horizontal="center" vertical="center" textRotation="0" wrapText="true" indent="0" shrinkToFit="false"/>
      <protection locked="true" hidden="false"/>
    </xf>
    <xf numFmtId="180" fontId="20" fillId="0" borderId="43" xfId="0" applyFont="true" applyBorder="true" applyAlignment="true" applyProtection="false">
      <alignment horizontal="center" vertical="center" textRotation="0" wrapText="false" indent="0" shrinkToFit="false"/>
      <protection locked="true" hidden="false"/>
    </xf>
    <xf numFmtId="164" fontId="34" fillId="0" borderId="9" xfId="0" applyFont="true" applyBorder="true" applyAlignment="false" applyProtection="false">
      <alignment horizontal="general" vertical="bottom" textRotation="0" wrapText="false" indent="0" shrinkToFit="false"/>
      <protection locked="true" hidden="false"/>
    </xf>
    <xf numFmtId="164" fontId="31" fillId="0" borderId="6" xfId="0" applyFont="true" applyBorder="true" applyAlignment="true" applyProtection="false">
      <alignment horizontal="center" vertical="bottom" textRotation="0" wrapText="true" indent="0" shrinkToFit="false"/>
      <protection locked="true" hidden="false"/>
    </xf>
    <xf numFmtId="178" fontId="20" fillId="0" borderId="1" xfId="15" applyFont="true" applyBorder="true" applyAlignment="true" applyProtection="true">
      <alignment horizontal="general" vertical="bottom" textRotation="0" wrapText="false" indent="0" shrinkToFit="false"/>
      <protection locked="true" hidden="false"/>
    </xf>
    <xf numFmtId="164" fontId="25" fillId="0" borderId="56" xfId="0" applyFont="true" applyBorder="true" applyAlignment="true" applyProtection="false">
      <alignment horizontal="left" vertical="center" textRotation="0" wrapText="false" indent="0" shrinkToFit="false"/>
      <protection locked="true" hidden="false"/>
    </xf>
    <xf numFmtId="164" fontId="25" fillId="0" borderId="12" xfId="0" applyFont="true" applyBorder="true" applyAlignment="true" applyProtection="false">
      <alignment horizontal="left" vertical="center" textRotation="0" wrapText="false" indent="0" shrinkToFit="false"/>
      <protection locked="true" hidden="false"/>
    </xf>
    <xf numFmtId="189" fontId="85" fillId="0" borderId="3" xfId="0" applyFont="true" applyBorder="true" applyAlignment="true" applyProtection="false">
      <alignment horizontal="center" vertical="center" textRotation="0" wrapText="false" indent="0" shrinkToFit="false"/>
      <protection locked="true" hidden="false"/>
    </xf>
    <xf numFmtId="189" fontId="85" fillId="0" borderId="30" xfId="0" applyFont="true" applyBorder="true" applyAlignment="true" applyProtection="false">
      <alignment horizontal="center" vertical="center" textRotation="0" wrapText="false" indent="0" shrinkToFit="false"/>
      <protection locked="true" hidden="false"/>
    </xf>
    <xf numFmtId="164" fontId="25" fillId="0" borderId="150" xfId="0" applyFont="true" applyBorder="true" applyAlignment="true" applyProtection="false">
      <alignment horizontal="general" vertical="center" textRotation="0" wrapText="false" indent="0" shrinkToFit="false"/>
      <protection locked="true" hidden="false"/>
    </xf>
    <xf numFmtId="164" fontId="25" fillId="0" borderId="7" xfId="0" applyFont="true" applyBorder="true" applyAlignment="true" applyProtection="false">
      <alignment horizontal="left" vertical="center" textRotation="0" wrapText="false" indent="0" shrinkToFit="false"/>
      <protection locked="true" hidden="false"/>
    </xf>
    <xf numFmtId="164" fontId="25" fillId="0" borderId="1" xfId="0" applyFont="true" applyBorder="true" applyAlignment="true" applyProtection="false">
      <alignment horizontal="left" vertical="center" textRotation="0" wrapText="false" indent="0" shrinkToFit="false"/>
      <protection locked="true" hidden="false"/>
    </xf>
    <xf numFmtId="189" fontId="85" fillId="0" borderId="41" xfId="0" applyFont="true" applyBorder="true" applyAlignment="true" applyProtection="false">
      <alignment horizontal="center" vertical="center" textRotation="0" wrapText="false" indent="0" shrinkToFit="false"/>
      <protection locked="true" hidden="false"/>
    </xf>
    <xf numFmtId="164" fontId="25" fillId="0" borderId="150" xfId="0" applyFont="true" applyBorder="true" applyAlignment="true" applyProtection="false">
      <alignment horizontal="left" vertical="center" textRotation="0" wrapText="false" indent="0" shrinkToFit="false"/>
      <protection locked="true" hidden="false"/>
    </xf>
    <xf numFmtId="164" fontId="81" fillId="0" borderId="108" xfId="0" applyFont="true" applyBorder="true" applyAlignment="true" applyProtection="false">
      <alignment horizontal="center" vertical="center" textRotation="0" wrapText="false" indent="0" shrinkToFit="false"/>
      <protection locked="true" hidden="false"/>
    </xf>
    <xf numFmtId="189" fontId="41" fillId="13" borderId="4" xfId="0" applyFont="true" applyBorder="true" applyAlignment="true" applyProtection="false">
      <alignment horizontal="center" vertical="center" textRotation="0" wrapText="false" indent="0" shrinkToFit="false"/>
      <protection locked="true" hidden="false"/>
    </xf>
    <xf numFmtId="189" fontId="41" fillId="2" borderId="41" xfId="0" applyFont="true" applyBorder="true" applyAlignment="true" applyProtection="false">
      <alignment horizontal="center" vertical="center" textRotation="0" wrapText="false" indent="0" shrinkToFit="false"/>
      <protection locked="true" hidden="false"/>
    </xf>
    <xf numFmtId="189" fontId="41" fillId="13" borderId="121" xfId="0" applyFont="true" applyBorder="true" applyAlignment="true" applyProtection="false">
      <alignment horizontal="center" vertical="center" textRotation="0" wrapText="false" indent="0" shrinkToFit="false"/>
      <protection locked="true" hidden="false"/>
    </xf>
    <xf numFmtId="189" fontId="41" fillId="0" borderId="41" xfId="0" applyFont="true" applyBorder="true" applyAlignment="true" applyProtection="false">
      <alignment horizontal="center" vertical="center" textRotation="0" wrapText="false" indent="0" shrinkToFit="false"/>
      <protection locked="true" hidden="false"/>
    </xf>
    <xf numFmtId="189" fontId="41" fillId="13" borderId="8" xfId="0" applyFont="true" applyBorder="true" applyAlignment="true" applyProtection="false">
      <alignment horizontal="center" vertical="center" textRotation="0" wrapText="false" indent="0" shrinkToFit="false"/>
      <protection locked="true" hidden="false"/>
    </xf>
    <xf numFmtId="164" fontId="20" fillId="0" borderId="127" xfId="0" applyFont="true" applyBorder="true" applyAlignment="true" applyProtection="false">
      <alignment horizontal="general" vertical="center" textRotation="0" wrapText="false" indent="0" shrinkToFit="false"/>
      <protection locked="true" hidden="false"/>
    </xf>
    <xf numFmtId="189" fontId="41" fillId="13" borderId="11" xfId="0" applyFont="true" applyBorder="true" applyAlignment="true" applyProtection="false">
      <alignment horizontal="center" vertical="center" textRotation="0" wrapText="false" indent="0" shrinkToFit="false"/>
      <protection locked="true" hidden="false"/>
    </xf>
    <xf numFmtId="189" fontId="41" fillId="2" borderId="154" xfId="0" applyFont="true" applyBorder="true" applyAlignment="true" applyProtection="false">
      <alignment horizontal="center" vertical="center" textRotation="0" wrapText="false" indent="0" shrinkToFit="false"/>
      <protection locked="true" hidden="false"/>
    </xf>
    <xf numFmtId="189" fontId="41" fillId="13" borderId="12" xfId="0" applyFont="true" applyBorder="true" applyAlignment="true" applyProtection="false">
      <alignment horizontal="center" vertical="center" textRotation="0" wrapText="false" indent="0" shrinkToFit="false"/>
      <protection locked="true" hidden="false"/>
    </xf>
    <xf numFmtId="164" fontId="20" fillId="0" borderId="5" xfId="0" applyFont="true" applyBorder="true" applyAlignment="true" applyProtection="false">
      <alignment horizontal="left" vertical="center" textRotation="0" wrapText="false" indent="0" shrinkToFit="false"/>
      <protection locked="true" hidden="false"/>
    </xf>
    <xf numFmtId="164" fontId="20" fillId="0" borderId="150" xfId="0" applyFont="true" applyBorder="true" applyAlignment="false" applyProtection="false">
      <alignment horizontal="general" vertical="bottom" textRotation="0" wrapText="false" indent="0" shrinkToFit="false"/>
      <protection locked="true" hidden="false"/>
    </xf>
    <xf numFmtId="189" fontId="41" fillId="13" borderId="30" xfId="0" applyFont="true" applyBorder="true" applyAlignment="true" applyProtection="false">
      <alignment horizontal="center" vertical="center" textRotation="0" wrapText="false" indent="0" shrinkToFit="false"/>
      <protection locked="true" hidden="false"/>
    </xf>
    <xf numFmtId="189" fontId="41" fillId="13" borderId="55" xfId="0" applyFont="true" applyBorder="true" applyAlignment="true" applyProtection="false">
      <alignment horizontal="center" vertical="center" textRotation="0" wrapText="false" indent="0" shrinkToFit="false"/>
      <protection locked="true" hidden="false"/>
    </xf>
    <xf numFmtId="189" fontId="20" fillId="0" borderId="3" xfId="0" applyFont="true" applyBorder="true" applyAlignment="true" applyProtection="false">
      <alignment horizontal="center" vertical="center" textRotation="0" wrapText="false" indent="0" shrinkToFit="false"/>
      <protection locked="true" hidden="false"/>
    </xf>
    <xf numFmtId="189" fontId="41" fillId="13" borderId="79" xfId="0" applyFont="true" applyBorder="true" applyAlignment="true" applyProtection="false">
      <alignment horizontal="center" vertical="center" textRotation="0" wrapText="false" indent="0" shrinkToFit="false"/>
      <protection locked="true" hidden="false"/>
    </xf>
    <xf numFmtId="189" fontId="41" fillId="13" borderId="1" xfId="0" applyFont="true" applyBorder="true" applyAlignment="true" applyProtection="false">
      <alignment horizontal="center" vertical="center" textRotation="0" wrapText="false" indent="0" shrinkToFit="false"/>
      <protection locked="true" hidden="false"/>
    </xf>
    <xf numFmtId="189" fontId="187" fillId="0" borderId="3" xfId="0" applyFont="true" applyBorder="true" applyAlignment="true" applyProtection="false">
      <alignment horizontal="center" vertical="center" textRotation="0" wrapText="false" indent="0" shrinkToFit="false"/>
      <protection locked="true" hidden="false"/>
    </xf>
    <xf numFmtId="189" fontId="41" fillId="13" borderId="0" xfId="0" applyFont="true" applyBorder="false" applyAlignment="true" applyProtection="false">
      <alignment horizontal="center" vertical="center" textRotation="0" wrapText="false" indent="0" shrinkToFit="false"/>
      <protection locked="true" hidden="false"/>
    </xf>
    <xf numFmtId="189" fontId="41" fillId="13" borderId="109" xfId="0" applyFont="true" applyBorder="true" applyAlignment="true" applyProtection="false">
      <alignment horizontal="center" vertical="center" textRotation="0" wrapText="false" indent="0" shrinkToFit="false"/>
      <protection locked="true" hidden="false"/>
    </xf>
    <xf numFmtId="164" fontId="20" fillId="0" borderId="127" xfId="0" applyFont="true" applyBorder="true" applyAlignment="false" applyProtection="false">
      <alignment horizontal="general" vertical="bottom" textRotation="0" wrapText="false" indent="0" shrinkToFit="false"/>
      <protection locked="true" hidden="false"/>
    </xf>
    <xf numFmtId="174" fontId="20" fillId="0" borderId="12" xfId="0" applyFont="true" applyBorder="true" applyAlignment="true" applyProtection="false">
      <alignment horizontal="left" vertical="center" textRotation="0" wrapText="true" indent="0" shrinkToFit="false"/>
      <protection locked="true" hidden="false"/>
    </xf>
    <xf numFmtId="174" fontId="20" fillId="0" borderId="6" xfId="0" applyFont="true" applyBorder="true" applyAlignment="true" applyProtection="false">
      <alignment horizontal="left" vertical="center" textRotation="0" wrapText="true" indent="0" shrinkToFit="false"/>
      <protection locked="true" hidden="false"/>
    </xf>
    <xf numFmtId="189" fontId="41" fillId="13" borderId="130" xfId="0" applyFont="true" applyBorder="true" applyAlignment="true" applyProtection="false">
      <alignment horizontal="center" vertical="center" textRotation="0" wrapText="false" indent="0" shrinkToFit="false"/>
      <protection locked="true" hidden="false"/>
    </xf>
    <xf numFmtId="164" fontId="25" fillId="0" borderId="155" xfId="0" applyFont="true" applyBorder="true" applyAlignment="true" applyProtection="false">
      <alignment horizontal="general" vertical="center" textRotation="0" wrapText="false" indent="0" shrinkToFit="false"/>
      <protection locked="true" hidden="false"/>
    </xf>
    <xf numFmtId="164" fontId="25" fillId="0" borderId="9" xfId="0" applyFont="true" applyBorder="true" applyAlignment="true" applyProtection="false">
      <alignment horizontal="left" vertical="center" textRotation="0" wrapText="false" indent="0" shrinkToFit="false"/>
      <protection locked="true" hidden="false"/>
    </xf>
    <xf numFmtId="189" fontId="41" fillId="0" borderId="166" xfId="0" applyFont="true" applyBorder="true" applyAlignment="true" applyProtection="false">
      <alignment horizontal="center" vertical="center" textRotation="0" wrapText="false" indent="0" shrinkToFit="false"/>
      <protection locked="true" hidden="false"/>
    </xf>
    <xf numFmtId="189" fontId="41" fillId="0" borderId="141" xfId="0" applyFont="true" applyBorder="true" applyAlignment="true" applyProtection="false">
      <alignment horizontal="center" vertical="center" textRotation="0" wrapText="false" indent="0" shrinkToFit="false"/>
      <protection locked="true" hidden="false"/>
    </xf>
  </cellXfs>
  <cellStyles count="49">
    <cellStyle name="Normal" xfId="0" builtinId="0"/>
    <cellStyle name="Comma" xfId="15" builtinId="3"/>
    <cellStyle name="Comma [0]" xfId="16" builtinId="6"/>
    <cellStyle name="Currency" xfId="17" builtinId="4"/>
    <cellStyle name="Currency [0]" xfId="18" builtinId="7"/>
    <cellStyle name="Percent" xfId="19" builtinId="5"/>
    <cellStyle name="Euro" xfId="21"/>
    <cellStyle name="Logico" xfId="22"/>
    <cellStyle name="Migliaia (0)_3tabella15" xfId="23"/>
    <cellStyle name="Migliaia 2" xfId="24"/>
    <cellStyle name="Migliaia 2 2" xfId="25"/>
    <cellStyle name="Migliaia_Sanità 2005 nuove tabelle e qualifiche" xfId="26"/>
    <cellStyle name="Normale 2" xfId="27"/>
    <cellStyle name="Normale 2 2" xfId="28"/>
    <cellStyle name="Normale 2 2 2" xfId="29"/>
    <cellStyle name="Normale 2 3" xfId="30"/>
    <cellStyle name="Normale 2 4" xfId="31"/>
    <cellStyle name="Normale 3" xfId="32"/>
    <cellStyle name="Normale 3 2" xfId="33"/>
    <cellStyle name="Normale 3 3" xfId="34"/>
    <cellStyle name="Normale 3 4" xfId="35"/>
    <cellStyle name="Normale 4" xfId="36"/>
    <cellStyle name="Normale 4 2" xfId="37"/>
    <cellStyle name="Normale 4 3" xfId="38"/>
    <cellStyle name="Normale 5" xfId="39"/>
    <cellStyle name="Normale 5 2" xfId="40"/>
    <cellStyle name="Normale 5 3" xfId="41"/>
    <cellStyle name="Normale 6" xfId="42"/>
    <cellStyle name="Normale 7" xfId="43"/>
    <cellStyle name="Normale 8" xfId="44"/>
    <cellStyle name="Normale_6-kit2001sanita(integrazione) (1)" xfId="45"/>
    <cellStyle name="Normale_ENTI LOCALI  2000" xfId="46"/>
    <cellStyle name="Normale_Foglio1" xfId="47"/>
    <cellStyle name="Normale_MINISTERI" xfId="48"/>
    <cellStyle name="Normale_modello si2 raln_MODIFICATO_ALESSIO" xfId="49"/>
    <cellStyle name="Normale_PRINFEL98" xfId="50"/>
    <cellStyle name="Normale_PRINFEL98_modello si2 raln_MODIFICATO_ALESSIO 2" xfId="51"/>
    <cellStyle name="Normale_Prospetto informativo 2001" xfId="52"/>
    <cellStyle name="Normale_Sanità 2005 nuove tabelle e qualifiche" xfId="53"/>
    <cellStyle name="Normale_tabella 4" xfId="54"/>
    <cellStyle name="Normale_tabella 5" xfId="55"/>
    <cellStyle name="Normale_tabella 6" xfId="56"/>
    <cellStyle name="Normale_tabella 7" xfId="57"/>
    <cellStyle name="Normale_tabella 8" xfId="58"/>
    <cellStyle name="Normale_tabella 9" xfId="59"/>
    <cellStyle name="Percentuale 2" xfId="60"/>
    <cellStyle name="Percentuale 2 2" xfId="61"/>
    <cellStyle name="Valuta (0)_3tabella15" xfId="62"/>
    <cellStyle name="*unknown*" xfId="20" builtinId="8"/>
  </cellStyles>
  <dxfs count="38">
    <dxf>
      <fill>
        <patternFill>
          <bgColor rgb="FFFCD5B5"/>
        </patternFill>
      </fill>
    </dxf>
    <dxf>
      <fill>
        <patternFill>
          <bgColor rgb="FFFCD5B5"/>
        </patternFill>
      </fill>
    </dxf>
    <dxf>
      <fill>
        <patternFill>
          <bgColor rgb="FFFCD5B5"/>
        </patternFill>
      </fill>
    </dxf>
    <dxf>
      <fill>
        <patternFill>
          <bgColor rgb="FFFCD5B5"/>
        </patternFill>
      </fill>
    </dxf>
    <dxf>
      <font>
        <color rgb="FFFF0000"/>
      </font>
    </dxf>
    <dxf>
      <fill>
        <patternFill>
          <bgColor rgb="FFFCD5B5"/>
        </patternFill>
      </fill>
    </dxf>
    <dxf>
      <fill>
        <patternFill>
          <bgColor rgb="FFFCD5B5"/>
        </patternFill>
      </fill>
    </dxf>
    <dxf>
      <fill>
        <patternFill>
          <bgColor rgb="FFFCD5B5"/>
        </patternFill>
      </fill>
    </dxf>
    <dxf>
      <fill>
        <patternFill>
          <bgColor rgb="FFFCD5B5"/>
        </patternFill>
      </fill>
    </dxf>
    <dxf>
      <fill>
        <patternFill>
          <bgColor rgb="FFFCD5B5"/>
        </patternFill>
      </fill>
    </dxf>
    <dxf>
      <fill>
        <patternFill>
          <bgColor rgb="FFFCD5B5"/>
        </patternFill>
      </fill>
    </dxf>
    <dxf>
      <fill>
        <patternFill>
          <bgColor rgb="FFFCD5B5"/>
        </patternFill>
      </fill>
    </dxf>
    <dxf>
      <fill>
        <patternFill>
          <bgColor rgb="FFFCD5B5"/>
        </patternFill>
      </fill>
    </dxf>
    <dxf>
      <fill>
        <patternFill>
          <bgColor rgb="FFFCD5B5"/>
        </patternFill>
      </fill>
    </dxf>
    <dxf>
      <fill>
        <patternFill>
          <bgColor rgb="FFFCD5B5"/>
        </patternFill>
      </fill>
    </dxf>
    <dxf>
      <fill>
        <patternFill>
          <bgColor rgb="FFFCD5B5"/>
        </patternFill>
      </fill>
    </dxf>
    <dxf>
      <fill>
        <patternFill>
          <bgColor rgb="FFFCD5B5"/>
        </patternFill>
      </fill>
    </dxf>
    <dxf>
      <font>
        <color rgb="FFFF0000"/>
      </font>
    </dxf>
    <dxf>
      <font>
        <color rgb="FF9C0006"/>
      </font>
      <fill>
        <patternFill>
          <bgColor rgb="FFFFC7CE"/>
        </patternFill>
      </fill>
    </dxf>
    <dxf>
      <font>
        <b val="1"/>
        <i val="0"/>
        <color rgb="FFFF0000"/>
      </font>
      <fill>
        <patternFill>
          <bgColor rgb="FFFDEADA"/>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1"/>
        <i val="0"/>
        <color rgb="FFFF0000"/>
      </font>
      <fill>
        <patternFill>
          <bgColor rgb="FFFDEADA"/>
        </patternFill>
      </fill>
    </dxf>
    <dxf>
      <font>
        <color rgb="FF9C0006"/>
      </font>
      <fill>
        <patternFill>
          <bgColor rgb="FFFFC7CE"/>
        </patternFill>
      </fill>
    </dxf>
    <dxf>
      <font>
        <b val="1"/>
        <i val="0"/>
        <color rgb="FFFF0000"/>
      </font>
      <fill>
        <patternFill>
          <bgColor rgb="FFFDEADA"/>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1"/>
        <i val="0"/>
        <color rgb="FFFF0000"/>
      </font>
      <fill>
        <patternFill>
          <bgColor rgb="FFFDEADA"/>
        </patternFill>
      </fill>
    </dxf>
    <dxf>
      <font>
        <color rgb="FFFF0000"/>
      </font>
    </dxf>
    <dxf>
      <font>
        <color rgb="FFFF0000"/>
      </font>
    </dxf>
    <dxf>
      <font>
        <name val="Arial"/>
        <charset val="1"/>
        <family val="0"/>
        <sz val="8"/>
      </font>
      <alignment horizontal="general" vertical="bottom" textRotation="0" wrapText="false" indent="0" shrinkToFit="false"/>
    </dxf>
    <dxf>
      <font>
        <color rgb="FFFF0000"/>
      </font>
    </dxf>
    <dxf>
      <font>
        <color rgb="FF9C0006"/>
      </font>
      <fill>
        <patternFill>
          <bgColor rgb="FFFFC7CE"/>
        </patternFill>
      </fill>
    </dxf>
    <dxf>
      <font>
        <color rgb="FF9C0006"/>
      </font>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C0"/>
      <rgbColor rgb="FFC0C0C0"/>
      <rgbColor rgb="FF808080"/>
      <rgbColor rgb="FF9999FF"/>
      <rgbColor rgb="FF993366"/>
      <rgbColor rgb="FFFFFFC0"/>
      <rgbColor rgb="FFF0F0F0"/>
      <rgbColor rgb="FF660066"/>
      <rgbColor rgb="FFFF8080"/>
      <rgbColor rgb="FF0070C0"/>
      <rgbColor rgb="FFD9D9D9"/>
      <rgbColor rgb="FF000080"/>
      <rgbColor rgb="FFFF00FF"/>
      <rgbColor rgb="FFFFFF00"/>
      <rgbColor rgb="FF00FFFF"/>
      <rgbColor rgb="FF800080"/>
      <rgbColor rgb="FF800000"/>
      <rgbColor rgb="FF006666"/>
      <rgbColor rgb="FF0000CC"/>
      <rgbColor rgb="FF00CCFF"/>
      <rgbColor rgb="FFF2F2F2"/>
      <rgbColor rgb="FFE3E3E3"/>
      <rgbColor rgb="FFFFFF99"/>
      <rgbColor rgb="FFBFBFBF"/>
      <rgbColor rgb="FFFFC7CE"/>
      <rgbColor rgb="FFFDEADA"/>
      <rgbColor rgb="FFFCD5B5"/>
      <rgbColor rgb="FF3366FF"/>
      <rgbColor rgb="FF33CCCC"/>
      <rgbColor rgb="FF99CC00"/>
      <rgbColor rgb="FFFFCC00"/>
      <rgbColor rgb="FFFF9900"/>
      <rgbColor rgb="FFFF6600"/>
      <rgbColor rgb="FF666699"/>
      <rgbColor rgb="FF878787"/>
      <rgbColor rgb="FF3333FF"/>
      <rgbColor rgb="FF339966"/>
      <rgbColor rgb="FF003300"/>
      <rgbColor rgb="FF333300"/>
      <rgbColor rgb="FF993300"/>
      <rgbColor rgb="FF993366"/>
      <rgbColor rgb="FF0033CC"/>
      <rgbColor rgb="FF333333"/>
    </indexed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worksheet" Target="worksheets/sheet25.xml"/><Relationship Id="rId39" Type="http://schemas.openxmlformats.org/officeDocument/2006/relationships/worksheet" Target="worksheets/sheet38.xml"/><Relationship Id="rId21" Type="http://schemas.openxmlformats.org/officeDocument/2006/relationships/worksheet" Target="worksheets/sheet20.xml"/><Relationship Id="rId34" Type="http://schemas.openxmlformats.org/officeDocument/2006/relationships/worksheet" Target="worksheets/sheet33.xml"/><Relationship Id="rId42" Type="http://schemas.openxmlformats.org/officeDocument/2006/relationships/worksheet" Target="worksheets/sheet41.xml"/><Relationship Id="rId47" Type="http://schemas.openxmlformats.org/officeDocument/2006/relationships/worksheet" Target="worksheets/sheet46.xml"/><Relationship Id="rId50" Type="http://schemas.openxmlformats.org/officeDocument/2006/relationships/customXml" Target="../customXml/item3.xml"/><Relationship Id="rId7" Type="http://schemas.openxmlformats.org/officeDocument/2006/relationships/worksheet" Target="worksheets/sheet6.xml"/><Relationship Id="rId2" Type="http://schemas.openxmlformats.org/officeDocument/2006/relationships/worksheet" Target="worksheets/sheet1.xml"/><Relationship Id="rId16" Type="http://schemas.openxmlformats.org/officeDocument/2006/relationships/worksheet" Target="worksheets/sheet15.xml"/><Relationship Id="rId29" Type="http://schemas.openxmlformats.org/officeDocument/2006/relationships/worksheet" Target="worksheets/sheet28.xml"/><Relationship Id="rId11" Type="http://schemas.openxmlformats.org/officeDocument/2006/relationships/worksheet" Target="worksheets/sheet10.xml"/><Relationship Id="rId24" Type="http://schemas.openxmlformats.org/officeDocument/2006/relationships/worksheet" Target="worksheets/sheet23.xml"/><Relationship Id="rId32" Type="http://schemas.openxmlformats.org/officeDocument/2006/relationships/worksheet" Target="worksheets/sheet31.xml"/><Relationship Id="rId37" Type="http://schemas.openxmlformats.org/officeDocument/2006/relationships/worksheet" Target="worksheets/sheet36.xml"/><Relationship Id="rId40" Type="http://schemas.openxmlformats.org/officeDocument/2006/relationships/worksheet" Target="worksheets/sheet39.xml"/><Relationship Id="rId45" Type="http://schemas.openxmlformats.org/officeDocument/2006/relationships/worksheet" Target="worksheets/sheet44.xml"/><Relationship Id="rId5" Type="http://schemas.openxmlformats.org/officeDocument/2006/relationships/worksheet" Target="worksheets/sheet4.xml"/><Relationship Id="rId15" Type="http://schemas.openxmlformats.org/officeDocument/2006/relationships/worksheet" Target="worksheets/sheet14.xml"/><Relationship Id="rId23" Type="http://schemas.openxmlformats.org/officeDocument/2006/relationships/worksheet" Target="worksheets/sheet22.xml"/><Relationship Id="rId28" Type="http://schemas.openxmlformats.org/officeDocument/2006/relationships/worksheet" Target="worksheets/sheet27.xml"/><Relationship Id="rId36" Type="http://schemas.openxmlformats.org/officeDocument/2006/relationships/worksheet" Target="worksheets/sheet35.xml"/><Relationship Id="rId49" Type="http://schemas.openxmlformats.org/officeDocument/2006/relationships/sharedStrings" Target="sharedStrings.xml"/><Relationship Id="rId10" Type="http://schemas.openxmlformats.org/officeDocument/2006/relationships/worksheet" Target="worksheets/sheet9.xml"/><Relationship Id="rId19" Type="http://schemas.openxmlformats.org/officeDocument/2006/relationships/worksheet" Target="worksheets/sheet18.xml"/><Relationship Id="rId31" Type="http://schemas.openxmlformats.org/officeDocument/2006/relationships/worksheet" Target="worksheets/sheet30.xml"/><Relationship Id="rId44" Type="http://schemas.openxmlformats.org/officeDocument/2006/relationships/worksheet" Target="worksheets/sheet43.xml"/><Relationship Id="rId4" Type="http://schemas.openxmlformats.org/officeDocument/2006/relationships/worksheet" Target="worksheets/sheet3.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worksheet" Target="worksheets/sheet21.xml"/><Relationship Id="rId27" Type="http://schemas.openxmlformats.org/officeDocument/2006/relationships/worksheet" Target="worksheets/sheet26.xml"/><Relationship Id="rId30" Type="http://schemas.openxmlformats.org/officeDocument/2006/relationships/worksheet" Target="worksheets/sheet29.xml"/><Relationship Id="rId35" Type="http://schemas.openxmlformats.org/officeDocument/2006/relationships/worksheet" Target="worksheets/sheet34.xml"/><Relationship Id="rId43" Type="http://schemas.openxmlformats.org/officeDocument/2006/relationships/worksheet" Target="worksheets/sheet42.xml"/><Relationship Id="rId48" Type="http://schemas.openxmlformats.org/officeDocument/2006/relationships/worksheet" Target="worksheets/sheet47.xml"/><Relationship Id="rId8" Type="http://schemas.openxmlformats.org/officeDocument/2006/relationships/worksheet" Target="worksheets/sheet7.xml"/><Relationship Id="rId51" Type="http://schemas.openxmlformats.org/officeDocument/2006/relationships/customXml" Target="../customXml/item4.xml"/><Relationship Id="rId3" Type="http://schemas.openxmlformats.org/officeDocument/2006/relationships/worksheet" Target="worksheets/sheet2.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worksheet" Target="worksheets/sheet24.xml"/><Relationship Id="rId33" Type="http://schemas.openxmlformats.org/officeDocument/2006/relationships/worksheet" Target="worksheets/sheet32.xml"/><Relationship Id="rId38" Type="http://schemas.openxmlformats.org/officeDocument/2006/relationships/worksheet" Target="worksheets/sheet37.xml"/><Relationship Id="rId46" Type="http://schemas.openxmlformats.org/officeDocument/2006/relationships/worksheet" Target="worksheets/sheet45.xml"/><Relationship Id="rId20" Type="http://schemas.openxmlformats.org/officeDocument/2006/relationships/worksheet" Target="worksheets/sheet19.xml"/><Relationship Id="rId41" Type="http://schemas.openxmlformats.org/officeDocument/2006/relationships/worksheet" Target="worksheets/sheet40.xml"/><Relationship Id="rId1" Type="http://schemas.openxmlformats.org/officeDocument/2006/relationships/styles" Target="styles.xml"/><Relationship Id="rId6" Type="http://schemas.openxmlformats.org/officeDocument/2006/relationships/worksheet" Target="worksheets/sheet5.xml"/></Relationships>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0441649824088629"/>
          <c:y val="0.198959167333867"/>
          <c:w val="0.991690994834943"/>
          <c:h val="0.273819055244195"/>
        </c:manualLayout>
      </c:layout>
      <c:barChart>
        <c:barDir val="col"/>
        <c:grouping val="clustered"/>
        <c:varyColors val="0"/>
        <c:ser>
          <c:idx val="0"/>
          <c:order val="0"/>
          <c:spPr>
            <a:solidFill>
              <a:srgbClr val="000000"/>
            </a:solidFill>
            <a:ln w="12600">
              <a:solidFill>
                <a:srgbClr val="000000"/>
              </a:solidFill>
              <a:round/>
            </a:ln>
          </c:spPr>
          <c:invertIfNegative val="0"/>
          <c:dLbls>
            <c:txPr>
              <a:bodyPr/>
              <a:lstStyle/>
              <a:p>
                <a:pPr>
                  <a:defRPr b="0" sz="800" spc="-1" strike="noStrike">
                    <a:solidFill>
                      <a:srgbClr val="000000"/>
                    </a:solidFill>
                    <a:latin typeface="Arial"/>
                    <a:ea typeface="Arial"/>
                  </a:defRPr>
                </a:pPr>
              </a:p>
            </c:txPr>
            <c:dLblPos val="outEnd"/>
            <c:showLegendKey val="0"/>
            <c:showVal val="0"/>
            <c:showCatName val="0"/>
            <c:showSerName val="0"/>
            <c:showPercent val="0"/>
            <c:separator>; </c:separator>
            <c:showLeaderLines val="0"/>
          </c:dLbls>
          <c:cat>
            <c:strRef>
              <c:f>SI_1!$B$223:$B$243</c:f>
              <c:strCache>
                <c:ptCount val="21"/>
                <c:pt idx="0">
                  <c:v>SI_1A</c:v>
                </c:pt>
                <c:pt idx="1">
                  <c:v>SI_1A_CONV</c:v>
                </c:pt>
                <c:pt idx="2">
                  <c:v>T1</c:v>
                </c:pt>
                <c:pt idx="3">
                  <c:v>1E</c:v>
                </c:pt>
                <c:pt idx="4">
                  <c:v>T2</c:v>
                </c:pt>
                <c:pt idx="5">
                  <c:v>T2A</c:v>
                </c:pt>
                <c:pt idx="6">
                  <c:v>T3</c:v>
                </c:pt>
                <c:pt idx="7">
                  <c:v>T4</c:v>
                </c:pt>
                <c:pt idx="8">
                  <c:v>T5</c:v>
                </c:pt>
                <c:pt idx="9">
                  <c:v>T6</c:v>
                </c:pt>
                <c:pt idx="10">
                  <c:v>T7</c:v>
                </c:pt>
                <c:pt idx="11">
                  <c:v>T8</c:v>
                </c:pt>
                <c:pt idx="12">
                  <c:v>T9</c:v>
                </c:pt>
                <c:pt idx="13">
                  <c:v>T10</c:v>
                </c:pt>
                <c:pt idx="14">
                  <c:v>T11</c:v>
                </c:pt>
                <c:pt idx="15">
                  <c:v>T12</c:v>
                </c:pt>
                <c:pt idx="16">
                  <c:v>T13</c:v>
                </c:pt>
                <c:pt idx="17">
                  <c:v>T14</c:v>
                </c:pt>
                <c:pt idx="18">
                  <c:v>T15</c:v>
                </c:pt>
                <c:pt idx="19">
                  <c:v>SICI</c:v>
                </c:pt>
                <c:pt idx="20">
                  <c:v>TRC</c:v>
                </c:pt>
              </c:strCache>
            </c:strRef>
          </c:cat>
          <c:val>
            <c:numRef>
              <c:f>SI_1!$C$223:$C$243</c:f>
              <c:numCache>
                <c:formatCode>General</c:formatCode>
                <c:ptCount val="21"/>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er>
        <c:gapWidth val="150"/>
        <c:overlap val="0"/>
        <c:axId val="68251172"/>
        <c:axId val="5876473"/>
      </c:barChart>
      <c:catAx>
        <c:axId val="68251172"/>
        <c:scaling>
          <c:orientation val="minMax"/>
        </c:scaling>
        <c:delete val="0"/>
        <c:axPos val="b"/>
        <c:numFmt formatCode="General" sourceLinked="1"/>
        <c:majorTickMark val="out"/>
        <c:minorTickMark val="none"/>
        <c:tickLblPos val="nextTo"/>
        <c:spPr>
          <a:ln w="9360">
            <a:noFill/>
          </a:ln>
        </c:spPr>
        <c:txPr>
          <a:bodyPr/>
          <a:lstStyle/>
          <a:p>
            <a:pPr>
              <a:defRPr b="0" sz="800" spc="-1" strike="noStrike">
                <a:solidFill>
                  <a:srgbClr val="000000"/>
                </a:solidFill>
                <a:latin typeface="Arial"/>
                <a:ea typeface="Arial"/>
              </a:defRPr>
            </a:pPr>
          </a:p>
        </c:txPr>
        <c:crossAx val="5876473"/>
        <c:crosses val="autoZero"/>
        <c:auto val="1"/>
        <c:lblAlgn val="ctr"/>
        <c:lblOffset val="100"/>
        <c:noMultiLvlLbl val="0"/>
      </c:catAx>
      <c:valAx>
        <c:axId val="5876473"/>
        <c:scaling>
          <c:orientation val="minMax"/>
          <c:max val="1"/>
        </c:scaling>
        <c:delete val="1"/>
        <c:axPos val="l"/>
        <c:numFmt formatCode="General" sourceLinked="0"/>
        <c:majorTickMark val="out"/>
        <c:minorTickMark val="none"/>
        <c:tickLblPos val="nextTo"/>
        <c:spPr>
          <a:ln w="9360">
            <a:solidFill>
              <a:srgbClr val="878787"/>
            </a:solidFill>
            <a:round/>
          </a:ln>
        </c:spPr>
        <c:txPr>
          <a:bodyPr/>
          <a:lstStyle/>
          <a:p>
            <a:pPr>
              <a:defRPr b="0" sz="800" spc="-1" strike="noStrike">
                <a:solidFill>
                  <a:srgbClr val="000000"/>
                </a:solidFill>
                <a:latin typeface="Arial"/>
                <a:ea typeface="Arial"/>
              </a:defRPr>
            </a:pPr>
          </a:p>
        </c:txPr>
        <c:crossAx val="68251172"/>
        <c:crossBetween val="between"/>
        <c:majorUnit val="1"/>
        <c:minorUnit val="0.04"/>
      </c:valAx>
      <c:spPr>
        <a:noFill/>
        <a:ln w="25560">
          <a:noFill/>
        </a:ln>
      </c:spPr>
    </c:plotArea>
    <c:plotVisOnly val="1"/>
    <c:dispBlanksAs val="gap"/>
  </c:chart>
  <c:spPr>
    <a:solidFill>
      <a:srgbClr val="ffffff"/>
    </a:solidFill>
    <a:ln w="3240">
      <a:solidFill>
        <a:srgbClr val="000000"/>
      </a:solidFill>
      <a:round/>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0442658929434959"/>
          <c:y val="0.292449607106252"/>
          <c:w val="0.969869434214931"/>
          <c:h val="0.328322514519986"/>
        </c:manualLayout>
      </c:layout>
      <c:barChart>
        <c:barDir val="col"/>
        <c:grouping val="clustered"/>
        <c:varyColors val="0"/>
        <c:ser>
          <c:idx val="0"/>
          <c:order val="0"/>
          <c:spPr>
            <a:solidFill>
              <a:srgbClr val="ff0000"/>
            </a:solidFill>
            <a:ln w="12600">
              <a:solidFill>
                <a:srgbClr val="000000"/>
              </a:solidFill>
              <a:round/>
            </a:ln>
          </c:spPr>
          <c:invertIfNegative val="0"/>
          <c:dLbls>
            <c:txPr>
              <a:bodyPr/>
              <a:lstStyle/>
              <a:p>
                <a:pPr>
                  <a:defRPr b="0" sz="700" spc="-1" strike="noStrike">
                    <a:solidFill>
                      <a:srgbClr val="000000"/>
                    </a:solidFill>
                    <a:latin typeface="Arial"/>
                    <a:ea typeface="Arial"/>
                  </a:defRPr>
                </a:pPr>
              </a:p>
            </c:txPr>
            <c:dLblPos val="outEnd"/>
            <c:showLegendKey val="0"/>
            <c:showVal val="0"/>
            <c:showCatName val="0"/>
            <c:showSerName val="0"/>
            <c:showPercent val="0"/>
            <c:separator>; </c:separator>
            <c:showLeaderLines val="0"/>
          </c:dLbls>
          <c:cat>
            <c:strRef>
              <c:f>SI_1!$E$223:$E$248</c:f>
              <c:strCache>
                <c:ptCount val="26"/>
                <c:pt idx="0">
                  <c:v>SQ 1</c:v>
                </c:pt>
                <c:pt idx="1">
                  <c:v>SQ 2</c:v>
                </c:pt>
                <c:pt idx="2">
                  <c:v>SQ 3</c:v>
                </c:pt>
                <c:pt idx="3">
                  <c:v>SQ 4</c:v>
                </c:pt>
                <c:pt idx="4">
                  <c:v>SQ 5</c:v>
                </c:pt>
                <c:pt idx="5">
                  <c:v>SQ 6</c:v>
                </c:pt>
                <c:pt idx="6">
                  <c:v>SQ 7 (1)</c:v>
                </c:pt>
                <c:pt idx="7">
                  <c:v>SQ8</c:v>
                </c:pt>
                <c:pt idx="8">
                  <c:v>SQ 9</c:v>
                </c:pt>
                <c:pt idx="9">
                  <c:v>SQ 10</c:v>
                </c:pt>
                <c:pt idx="10">
                  <c:v>IN 1</c:v>
                </c:pt>
                <c:pt idx="11">
                  <c:v>IN 2</c:v>
                </c:pt>
                <c:pt idx="12">
                  <c:v>IN 3</c:v>
                </c:pt>
                <c:pt idx="13">
                  <c:v>IN 4</c:v>
                </c:pt>
                <c:pt idx="14">
                  <c:v>IN 5</c:v>
                </c:pt>
                <c:pt idx="15">
                  <c:v>IN 6</c:v>
                </c:pt>
                <c:pt idx="16">
                  <c:v>IN 7</c:v>
                </c:pt>
                <c:pt idx="17">
                  <c:v>IN 8</c:v>
                </c:pt>
                <c:pt idx="18">
                  <c:v>IN 9</c:v>
                </c:pt>
                <c:pt idx="19">
                  <c:v>IN 10</c:v>
                </c:pt>
                <c:pt idx="20">
                  <c:v>IN 11</c:v>
                </c:pt>
                <c:pt idx="21">
                  <c:v>IN 12</c:v>
                </c:pt>
                <c:pt idx="22">
                  <c:v>IN 13</c:v>
                </c:pt>
                <c:pt idx="23">
                  <c:v>IN 14</c:v>
                </c:pt>
                <c:pt idx="24">
                  <c:v>IN 15</c:v>
                </c:pt>
                <c:pt idx="25">
                  <c:v>IN 16</c:v>
                </c:pt>
              </c:strCache>
            </c:strRef>
          </c:cat>
          <c:val>
            <c:numRef>
              <c:f>SI_1!$F$223:$F$248</c:f>
              <c:numCache>
                <c:formatCode>General</c:formatCode>
                <c:ptCount val="26"/>
                <c:pt idx="0">
                  <c:v>0</c:v>
                </c:pt>
                <c:pt idx="1">
                  <c:v>0</c:v>
                </c:pt>
                <c:pt idx="2">
                  <c:v>0</c:v>
                </c:pt>
                <c:pt idx="3">
                  <c:v>0</c:v>
                </c:pt>
                <c:pt idx="4">
                  <c:v>0</c:v>
                </c:pt>
                <c:pt idx="5">
                  <c:v>0</c:v>
                </c:pt>
                <c:pt idx="6">
                  <c:v>1</c:v>
                </c:pt>
                <c:pt idx="7">
                  <c:v>0</c:v>
                </c:pt>
                <c:pt idx="8">
                  <c:v>0</c:v>
                </c:pt>
                <c:pt idx="9">
                  <c:v>0</c:v>
                </c:pt>
                <c:pt idx="10">
                  <c:v>0</c:v>
                </c:pt>
                <c:pt idx="11">
                  <c:v>0</c:v>
                </c:pt>
                <c:pt idx="13">
                  <c:v>0</c:v>
                </c:pt>
                <c:pt idx="14">
                  <c:v>0</c:v>
                </c:pt>
                <c:pt idx="15">
                  <c:v>0</c:v>
                </c:pt>
                <c:pt idx="16">
                  <c:v>0</c:v>
                </c:pt>
                <c:pt idx="17">
                  <c:v>0</c:v>
                </c:pt>
                <c:pt idx="18">
                  <c:v>0</c:v>
                </c:pt>
                <c:pt idx="19">
                  <c:v>0</c:v>
                </c:pt>
                <c:pt idx="20">
                  <c:v>0</c:v>
                </c:pt>
                <c:pt idx="21">
                  <c:v>1</c:v>
                </c:pt>
                <c:pt idx="22">
                  <c:v>1</c:v>
                </c:pt>
                <c:pt idx="23">
                  <c:v>0</c:v>
                </c:pt>
                <c:pt idx="24">
                  <c:v>0</c:v>
                </c:pt>
                <c:pt idx="25">
                  <c:v>0</c:v>
                </c:pt>
              </c:numCache>
            </c:numRef>
          </c:val>
        </c:ser>
        <c:gapWidth val="150"/>
        <c:overlap val="0"/>
        <c:axId val="31342804"/>
        <c:axId val="91460376"/>
      </c:barChart>
      <c:catAx>
        <c:axId val="31342804"/>
        <c:scaling>
          <c:orientation val="minMax"/>
        </c:scaling>
        <c:delete val="0"/>
        <c:axPos val="b"/>
        <c:numFmt formatCode="General" sourceLinked="1"/>
        <c:majorTickMark val="out"/>
        <c:minorTickMark val="none"/>
        <c:tickLblPos val="nextTo"/>
        <c:spPr>
          <a:ln w="9360">
            <a:noFill/>
          </a:ln>
        </c:spPr>
        <c:txPr>
          <a:bodyPr/>
          <a:lstStyle/>
          <a:p>
            <a:pPr>
              <a:defRPr b="0" sz="700" spc="-1" strike="noStrike">
                <a:solidFill>
                  <a:srgbClr val="000000"/>
                </a:solidFill>
                <a:latin typeface="Arial"/>
                <a:ea typeface="Arial"/>
              </a:defRPr>
            </a:pPr>
          </a:p>
        </c:txPr>
        <c:crossAx val="91460376"/>
        <c:crosses val="autoZero"/>
        <c:auto val="1"/>
        <c:lblAlgn val="ctr"/>
        <c:lblOffset val="100"/>
        <c:noMultiLvlLbl val="0"/>
      </c:catAx>
      <c:valAx>
        <c:axId val="91460376"/>
        <c:scaling>
          <c:orientation val="minMax"/>
        </c:scaling>
        <c:delete val="1"/>
        <c:axPos val="l"/>
        <c:numFmt formatCode="General" sourceLinked="0"/>
        <c:majorTickMark val="out"/>
        <c:minorTickMark val="none"/>
        <c:tickLblPos val="nextTo"/>
        <c:spPr>
          <a:ln w="9360">
            <a:solidFill>
              <a:srgbClr val="878787"/>
            </a:solidFill>
            <a:round/>
          </a:ln>
        </c:spPr>
        <c:txPr>
          <a:bodyPr/>
          <a:lstStyle/>
          <a:p>
            <a:pPr>
              <a:defRPr b="0" sz="700" spc="-1" strike="noStrike">
                <a:solidFill>
                  <a:srgbClr val="000000"/>
                </a:solidFill>
                <a:latin typeface="Arial"/>
                <a:ea typeface="Arial"/>
              </a:defRPr>
            </a:pPr>
          </a:p>
        </c:txPr>
        <c:crossAx val="31342804"/>
        <c:crossBetween val="between"/>
      </c:valAx>
      <c:spPr>
        <a:noFill/>
        <a:ln w="25560">
          <a:noFill/>
        </a:ln>
      </c:spPr>
    </c:plotArea>
    <c:plotVisOnly val="1"/>
    <c:dispBlanksAs val="gap"/>
  </c:chart>
  <c:spPr>
    <a:solidFill>
      <a:srgbClr val="ffffff"/>
    </a:solidFill>
    <a:ln w="3240">
      <a:solidFill>
        <a:srgbClr val="000000"/>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0</xdr:colOff>
      <xdr:row>216</xdr:row>
      <xdr:rowOff>0</xdr:rowOff>
    </xdr:from>
    <xdr:to>
      <xdr:col>4</xdr:col>
      <xdr:colOff>105120</xdr:colOff>
      <xdr:row>216</xdr:row>
      <xdr:rowOff>190080</xdr:rowOff>
    </xdr:to>
    <xdr:sp>
      <xdr:nvSpPr>
        <xdr:cNvPr id="0" name="CustomShape 1"/>
        <xdr:cNvSpPr/>
      </xdr:nvSpPr>
      <xdr:spPr>
        <a:xfrm>
          <a:off x="4739400" y="21941640"/>
          <a:ext cx="105120" cy="190080"/>
        </a:xfrm>
        <a:prstGeom prst="rect">
          <a:avLst/>
        </a:prstGeom>
        <a:noFill/>
        <a:ln>
          <a:noFill/>
        </a:ln>
      </xdr:spPr>
      <xdr:style>
        <a:lnRef idx="0"/>
        <a:fillRef idx="0"/>
        <a:effectRef idx="0"/>
        <a:fontRef idx="minor"/>
      </xdr:style>
    </xdr:sp>
    <xdr:clientData/>
  </xdr:twoCellAnchor>
  <xdr:twoCellAnchor editAs="twoCell">
    <xdr:from>
      <xdr:col>3</xdr:col>
      <xdr:colOff>571320</xdr:colOff>
      <xdr:row>31</xdr:row>
      <xdr:rowOff>0</xdr:rowOff>
    </xdr:from>
    <xdr:to>
      <xdr:col>3</xdr:col>
      <xdr:colOff>571320</xdr:colOff>
      <xdr:row>31</xdr:row>
      <xdr:rowOff>0</xdr:rowOff>
    </xdr:to>
    <xdr:sp>
      <xdr:nvSpPr>
        <xdr:cNvPr id="1" name="Freeform 1"/>
        <xdr:cNvSpPr/>
      </xdr:nvSpPr>
      <xdr:spPr>
        <a:xfrm>
          <a:off x="4156200" y="6362640"/>
          <a:ext cx="360" cy="360"/>
        </a:xfrm>
        <a:custGeom>
          <a:avLst/>
          <a:gdLst/>
          <a:ahLst/>
          <a:rect l="0" t="0" r="r" b="b"/>
          <a:pathLst>
            <a:path w="1" h="1">
              <a:moveTo>
                <a:pt x="0" y="0"/>
              </a:moveTo>
              <a:lnTo>
                <a:pt x="0" y="0"/>
              </a:lnTo>
            </a:path>
          </a:pathLst>
        </a:custGeom>
        <a:ln w="9360">
          <a:solidFill>
            <a:srgbClr val="000000"/>
          </a:solidFill>
          <a:round/>
        </a:ln>
      </xdr:spPr>
    </xdr:sp>
    <xdr:clientData/>
  </xdr:twoCellAnchor>
  <xdr:twoCellAnchor editAs="twoCell">
    <xdr:from>
      <xdr:col>5</xdr:col>
      <xdr:colOff>640080</xdr:colOff>
      <xdr:row>31</xdr:row>
      <xdr:rowOff>0</xdr:rowOff>
    </xdr:from>
    <xdr:to>
      <xdr:col>5</xdr:col>
      <xdr:colOff>640080</xdr:colOff>
      <xdr:row>31</xdr:row>
      <xdr:rowOff>0</xdr:rowOff>
    </xdr:to>
    <xdr:sp>
      <xdr:nvSpPr>
        <xdr:cNvPr id="2" name="Freeform 1"/>
        <xdr:cNvSpPr/>
      </xdr:nvSpPr>
      <xdr:spPr>
        <a:xfrm>
          <a:off x="7680960" y="6362640"/>
          <a:ext cx="360" cy="360"/>
        </a:xfrm>
        <a:custGeom>
          <a:avLst/>
          <a:gdLst/>
          <a:ahLst/>
          <a:rect l="0" t="0" r="r" b="b"/>
          <a:pathLst>
            <a:path w="1" h="1">
              <a:moveTo>
                <a:pt x="0" y="0"/>
              </a:moveTo>
              <a:lnTo>
                <a:pt x="0" y="0"/>
              </a:lnTo>
            </a:path>
          </a:pathLst>
        </a:custGeom>
        <a:ln w="9360">
          <a:solidFill>
            <a:srgbClr val="000000"/>
          </a:solidFill>
          <a:round/>
        </a:ln>
      </xdr:spPr>
    </xdr:sp>
    <xdr:clientData/>
  </xdr:twoCellAnchor>
  <xdr:twoCellAnchor editAs="twoCell">
    <xdr:from>
      <xdr:col>0</xdr:col>
      <xdr:colOff>345960</xdr:colOff>
      <xdr:row>0</xdr:row>
      <xdr:rowOff>41400</xdr:rowOff>
    </xdr:from>
    <xdr:to>
      <xdr:col>6</xdr:col>
      <xdr:colOff>1300320</xdr:colOff>
      <xdr:row>0</xdr:row>
      <xdr:rowOff>529200</xdr:rowOff>
    </xdr:to>
    <xdr:sp>
      <xdr:nvSpPr>
        <xdr:cNvPr id="3" name="CustomShape 1"/>
        <xdr:cNvSpPr/>
      </xdr:nvSpPr>
      <xdr:spPr>
        <a:xfrm>
          <a:off x="345960" y="41400"/>
          <a:ext cx="9633960" cy="487800"/>
        </a:xfrm>
        <a:prstGeom prst="roundRect">
          <a:avLst>
            <a:gd name="adj" fmla="val 16667"/>
          </a:avLst>
        </a:prstGeom>
        <a:solidFill>
          <a:srgbClr val="c0c0c0"/>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45720" rIns="45720" tIns="36720" bIns="36720" anchor="ctr">
          <a:noAutofit/>
        </a:bodyPr>
        <a:p>
          <a:pPr algn="ctr">
            <a:lnSpc>
              <a:spcPct val="100000"/>
            </a:lnSpc>
          </a:pPr>
          <a:r>
            <a:rPr b="1" lang="it-IT" sz="1800" spc="-1" strike="noStrike">
              <a:solidFill>
                <a:srgbClr val="000000"/>
              </a:solidFill>
              <a:latin typeface="Arial"/>
            </a:rPr>
            <a:t>Scheda Informativa 1: INFORMAZIONI  DI CARATTERE GENERALE</a:t>
          </a:r>
          <a:endParaRPr b="0" lang="it-IT" sz="1800" spc="-1" strike="noStrike">
            <a:latin typeface="Times New Roman"/>
          </a:endParaRPr>
        </a:p>
      </xdr:txBody>
    </xdr:sp>
    <xdr:clientData/>
  </xdr:twoCellAnchor>
  <xdr:twoCellAnchor editAs="twoCell">
    <xdr:from>
      <xdr:col>3</xdr:col>
      <xdr:colOff>571320</xdr:colOff>
      <xdr:row>37</xdr:row>
      <xdr:rowOff>0</xdr:rowOff>
    </xdr:from>
    <xdr:to>
      <xdr:col>3</xdr:col>
      <xdr:colOff>571320</xdr:colOff>
      <xdr:row>37</xdr:row>
      <xdr:rowOff>0</xdr:rowOff>
    </xdr:to>
    <xdr:sp>
      <xdr:nvSpPr>
        <xdr:cNvPr id="4" name="Freeform 1"/>
        <xdr:cNvSpPr/>
      </xdr:nvSpPr>
      <xdr:spPr>
        <a:xfrm>
          <a:off x="4156200" y="7579800"/>
          <a:ext cx="360" cy="360"/>
        </a:xfrm>
        <a:custGeom>
          <a:avLst/>
          <a:gdLst/>
          <a:ahLst/>
          <a:rect l="0" t="0" r="r" b="b"/>
          <a:pathLst>
            <a:path w="1" h="1">
              <a:moveTo>
                <a:pt x="0" y="0"/>
              </a:moveTo>
              <a:lnTo>
                <a:pt x="0" y="0"/>
              </a:lnTo>
            </a:path>
          </a:pathLst>
        </a:custGeom>
        <a:ln w="9360">
          <a:solidFill>
            <a:srgbClr val="000000"/>
          </a:solidFill>
          <a:round/>
        </a:ln>
      </xdr:spPr>
    </xdr:sp>
    <xdr:clientData/>
  </xdr:twoCellAnchor>
  <xdr:twoCellAnchor editAs="twoCell">
    <xdr:from>
      <xdr:col>5</xdr:col>
      <xdr:colOff>640080</xdr:colOff>
      <xdr:row>37</xdr:row>
      <xdr:rowOff>0</xdr:rowOff>
    </xdr:from>
    <xdr:to>
      <xdr:col>5</xdr:col>
      <xdr:colOff>640080</xdr:colOff>
      <xdr:row>37</xdr:row>
      <xdr:rowOff>0</xdr:rowOff>
    </xdr:to>
    <xdr:sp>
      <xdr:nvSpPr>
        <xdr:cNvPr id="5" name="Freeform 1"/>
        <xdr:cNvSpPr/>
      </xdr:nvSpPr>
      <xdr:spPr>
        <a:xfrm>
          <a:off x="7680960" y="7579800"/>
          <a:ext cx="360" cy="360"/>
        </a:xfrm>
        <a:custGeom>
          <a:avLst/>
          <a:gdLst/>
          <a:ahLst/>
          <a:rect l="0" t="0" r="r" b="b"/>
          <a:pathLst>
            <a:path w="1" h="1">
              <a:moveTo>
                <a:pt x="0" y="0"/>
              </a:moveTo>
              <a:lnTo>
                <a:pt x="0" y="0"/>
              </a:lnTo>
            </a:path>
          </a:pathLst>
        </a:custGeom>
        <a:ln w="9360">
          <a:solidFill>
            <a:srgbClr val="000000"/>
          </a:solidFill>
          <a:round/>
        </a:ln>
      </xdr:spPr>
    </xdr:sp>
    <xdr:clientData/>
  </xdr:twoCellAnchor>
  <xdr:twoCellAnchor editAs="oneCell">
    <xdr:from>
      <xdr:col>4</xdr:col>
      <xdr:colOff>0</xdr:colOff>
      <xdr:row>216</xdr:row>
      <xdr:rowOff>0</xdr:rowOff>
    </xdr:from>
    <xdr:to>
      <xdr:col>4</xdr:col>
      <xdr:colOff>105120</xdr:colOff>
      <xdr:row>216</xdr:row>
      <xdr:rowOff>190080</xdr:rowOff>
    </xdr:to>
    <xdr:sp>
      <xdr:nvSpPr>
        <xdr:cNvPr id="6" name="CustomShape 1"/>
        <xdr:cNvSpPr/>
      </xdr:nvSpPr>
      <xdr:spPr>
        <a:xfrm>
          <a:off x="4739400" y="21941640"/>
          <a:ext cx="105120" cy="190080"/>
        </a:xfrm>
        <a:prstGeom prst="rect">
          <a:avLst/>
        </a:prstGeom>
        <a:noFill/>
        <a:ln>
          <a:noFill/>
        </a:ln>
      </xdr:spPr>
      <xdr:style>
        <a:lnRef idx="0"/>
        <a:fillRef idx="0"/>
        <a:effectRef idx="0"/>
        <a:fontRef idx="minor"/>
      </xdr:style>
    </xdr:sp>
    <xdr:clientData/>
  </xdr:twoCellAnchor>
  <xdr:twoCellAnchor editAs="oneCell">
    <xdr:from>
      <xdr:col>1</xdr:col>
      <xdr:colOff>15120</xdr:colOff>
      <xdr:row>216</xdr:row>
      <xdr:rowOff>0</xdr:rowOff>
    </xdr:from>
    <xdr:to>
      <xdr:col>6</xdr:col>
      <xdr:colOff>1333080</xdr:colOff>
      <xdr:row>216</xdr:row>
      <xdr:rowOff>898920</xdr:rowOff>
    </xdr:to>
    <xdr:graphicFrame>
      <xdr:nvGraphicFramePr>
        <xdr:cNvPr id="7" name="Chart 19"/>
        <xdr:cNvGraphicFramePr/>
      </xdr:nvGraphicFramePr>
      <xdr:xfrm>
        <a:off x="394560" y="21941640"/>
        <a:ext cx="9618120" cy="898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343080</xdr:colOff>
      <xdr:row>218</xdr:row>
      <xdr:rowOff>15120</xdr:rowOff>
    </xdr:from>
    <xdr:to>
      <xdr:col>6</xdr:col>
      <xdr:colOff>1341000</xdr:colOff>
      <xdr:row>219</xdr:row>
      <xdr:rowOff>411120</xdr:rowOff>
    </xdr:to>
    <xdr:graphicFrame>
      <xdr:nvGraphicFramePr>
        <xdr:cNvPr id="8" name="Chart 20"/>
        <xdr:cNvGraphicFramePr/>
      </xdr:nvGraphicFramePr>
      <xdr:xfrm>
        <a:off x="343080" y="23364360"/>
        <a:ext cx="9677520" cy="105336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1800</xdr:colOff>
      <xdr:row>1</xdr:row>
      <xdr:rowOff>23400</xdr:rowOff>
    </xdr:from>
    <xdr:to>
      <xdr:col>6</xdr:col>
      <xdr:colOff>7920</xdr:colOff>
      <xdr:row>1</xdr:row>
      <xdr:rowOff>302400</xdr:rowOff>
    </xdr:to>
    <xdr:sp>
      <xdr:nvSpPr>
        <xdr:cNvPr id="24" name="CustomShape 1"/>
        <xdr:cNvSpPr/>
      </xdr:nvSpPr>
      <xdr:spPr>
        <a:xfrm>
          <a:off x="1800" y="575640"/>
          <a:ext cx="5649120" cy="27900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3</a:t>
          </a:r>
          <a:r>
            <a:rPr b="1" lang="it-IT" sz="800" spc="-1" strike="noStrike">
              <a:solidFill>
                <a:srgbClr val="000000"/>
              </a:solidFill>
              <a:latin typeface="Arial"/>
            </a:rPr>
            <a:t> </a:t>
          </a:r>
          <a:r>
            <a:rPr b="0" lang="it-IT" sz="800" spc="-1" strike="noStrike">
              <a:solidFill>
                <a:srgbClr val="000000"/>
              </a:solidFill>
              <a:latin typeface="Arial"/>
            </a:rPr>
            <a:t>- </a:t>
          </a:r>
          <a:r>
            <a:rPr b="0" lang="it-IT" sz="1000" spc="-1" strike="noStrike">
              <a:solidFill>
                <a:srgbClr val="000000"/>
              </a:solidFill>
              <a:latin typeface="Arial"/>
            </a:rPr>
            <a:t>Personale in posizione di comando/distacco e fuori ruolo al 31 dicembre</a:t>
          </a:r>
          <a:endParaRPr b="0" lang="it-IT" sz="1000" spc="-1" strike="noStrike">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2520</xdr:colOff>
      <xdr:row>1</xdr:row>
      <xdr:rowOff>23400</xdr:rowOff>
    </xdr:from>
    <xdr:to>
      <xdr:col>19</xdr:col>
      <xdr:colOff>675720</xdr:colOff>
      <xdr:row>1</xdr:row>
      <xdr:rowOff>466200</xdr:rowOff>
    </xdr:to>
    <xdr:sp>
      <xdr:nvSpPr>
        <xdr:cNvPr id="25" name="CustomShape 1"/>
        <xdr:cNvSpPr/>
      </xdr:nvSpPr>
      <xdr:spPr>
        <a:xfrm>
          <a:off x="2520" y="575640"/>
          <a:ext cx="8420760" cy="44280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4 </a:t>
          </a:r>
          <a:r>
            <a:rPr b="1" lang="it-IT" sz="1000" spc="-1" strike="noStrike">
              <a:solidFill>
                <a:srgbClr val="000000"/>
              </a:solidFill>
              <a:latin typeface="Arial"/>
            </a:rPr>
            <a:t>- </a:t>
          </a:r>
          <a:r>
            <a:rPr b="0" lang="it-IT" sz="1000" spc="-1" strike="noStrike">
              <a:solidFill>
                <a:srgbClr val="000000"/>
              </a:solidFill>
              <a:latin typeface="Arial"/>
            </a:rPr>
            <a:t>Passaggi di qualifica / posizione economica / differenziale stipendiale / differenziale economico di professionalità / profilo del personale a tempo indeterminato e dirigente nel corso dell'anno</a:t>
          </a:r>
          <a:endParaRPr b="0" lang="it-IT" sz="1000" spc="-1" strike="noStrike">
            <a:latin typeface="Times New Roman"/>
          </a:endParaRPr>
        </a:p>
        <a:p>
          <a:pPr>
            <a:lnSpc>
              <a:spcPct val="100000"/>
            </a:lnSpc>
          </a:pPr>
          <a:endParaRPr b="0" lang="it-IT" sz="10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1800</xdr:rowOff>
    </xdr:from>
    <xdr:to>
      <xdr:col>7</xdr:col>
      <xdr:colOff>559800</xdr:colOff>
      <xdr:row>1</xdr:row>
      <xdr:rowOff>285120</xdr:rowOff>
    </xdr:to>
    <xdr:sp>
      <xdr:nvSpPr>
        <xdr:cNvPr id="26" name="CustomShape 1"/>
        <xdr:cNvSpPr/>
      </xdr:nvSpPr>
      <xdr:spPr>
        <a:xfrm>
          <a:off x="0" y="554040"/>
          <a:ext cx="6753240" cy="28332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5</a:t>
          </a:r>
          <a:r>
            <a:rPr b="1" lang="it-IT" sz="800" spc="-1" strike="noStrike">
              <a:solidFill>
                <a:srgbClr val="000000"/>
              </a:solidFill>
              <a:latin typeface="Arial"/>
            </a:rPr>
            <a:t> </a:t>
          </a:r>
          <a:r>
            <a:rPr b="0" lang="it-IT" sz="800" spc="-1" strike="noStrike">
              <a:solidFill>
                <a:srgbClr val="000000"/>
              </a:solidFill>
              <a:latin typeface="Arial"/>
            </a:rPr>
            <a:t>- </a:t>
          </a:r>
          <a:r>
            <a:rPr b="0" lang="it-IT" sz="900" spc="-1" strike="noStrike">
              <a:solidFill>
                <a:srgbClr val="000000"/>
              </a:solidFill>
              <a:latin typeface="Arial"/>
            </a:rPr>
            <a:t>Personale a tempo indeterminato  e personale dirigente cessato dal servizio nel corso dell'anno</a:t>
          </a:r>
          <a:endParaRPr b="0" lang="it-IT" sz="900" spc="-1" strike="noStrike">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1800</xdr:rowOff>
    </xdr:from>
    <xdr:to>
      <xdr:col>5</xdr:col>
      <xdr:colOff>605520</xdr:colOff>
      <xdr:row>1</xdr:row>
      <xdr:rowOff>285120</xdr:rowOff>
    </xdr:to>
    <xdr:sp>
      <xdr:nvSpPr>
        <xdr:cNvPr id="27" name="CustomShape 1"/>
        <xdr:cNvSpPr/>
      </xdr:nvSpPr>
      <xdr:spPr>
        <a:xfrm>
          <a:off x="0" y="554040"/>
          <a:ext cx="5458680" cy="28332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6 </a:t>
          </a:r>
          <a:r>
            <a:rPr b="0" lang="it-IT" sz="800" spc="-1" strike="noStrike">
              <a:solidFill>
                <a:srgbClr val="000000"/>
              </a:solidFill>
              <a:latin typeface="Arial"/>
            </a:rPr>
            <a:t>-</a:t>
          </a:r>
          <a:r>
            <a:rPr b="0" lang="it-IT" sz="900" spc="-1" strike="noStrike">
              <a:solidFill>
                <a:srgbClr val="000000"/>
              </a:solidFill>
              <a:latin typeface="Arial"/>
            </a:rPr>
            <a:t> Personale a tempo indeterminato e personale dirigente assunto in servizio nel corso dell'anno</a:t>
          </a:r>
          <a:endParaRPr b="0" lang="it-IT" sz="900" spc="-1" strike="noStrike">
            <a:latin typeface="Times New Roman"/>
          </a:endParaRP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41400</xdr:rowOff>
    </xdr:from>
    <xdr:to>
      <xdr:col>11</xdr:col>
      <xdr:colOff>155520</xdr:colOff>
      <xdr:row>1</xdr:row>
      <xdr:rowOff>288000</xdr:rowOff>
    </xdr:to>
    <xdr:sp>
      <xdr:nvSpPr>
        <xdr:cNvPr id="28" name="CustomShape 1"/>
        <xdr:cNvSpPr/>
      </xdr:nvSpPr>
      <xdr:spPr>
        <a:xfrm>
          <a:off x="0" y="593640"/>
          <a:ext cx="7408800" cy="24660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7</a:t>
          </a:r>
          <a:r>
            <a:rPr b="1" lang="it-IT" sz="800" spc="-1" strike="noStrike">
              <a:solidFill>
                <a:srgbClr val="000000"/>
              </a:solidFill>
              <a:latin typeface="Arial"/>
            </a:rPr>
            <a:t> </a:t>
          </a:r>
          <a:r>
            <a:rPr b="0" lang="it-IT" sz="800" spc="-1" strike="noStrike">
              <a:solidFill>
                <a:srgbClr val="000000"/>
              </a:solidFill>
              <a:latin typeface="Arial"/>
            </a:rPr>
            <a:t>- </a:t>
          </a:r>
          <a:r>
            <a:rPr b="0" lang="it-IT" sz="900" spc="-1" strike="noStrike">
              <a:solidFill>
                <a:srgbClr val="000000"/>
              </a:solidFill>
              <a:latin typeface="Arial"/>
            </a:rPr>
            <a:t>Personale a tempo indeterminato e personale dirigente distribuito per classi di anzianità di servizio al 31 dicembre </a:t>
          </a:r>
          <a:endParaRPr b="0" lang="it-IT" sz="900" spc="-1" strike="noStrike">
            <a:latin typeface="Times New Roman"/>
          </a:endParaRPr>
        </a:p>
      </xdr:txBody>
    </xdr: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1800</xdr:rowOff>
    </xdr:from>
    <xdr:to>
      <xdr:col>12</xdr:col>
      <xdr:colOff>35280</xdr:colOff>
      <xdr:row>1</xdr:row>
      <xdr:rowOff>230760</xdr:rowOff>
    </xdr:to>
    <xdr:sp>
      <xdr:nvSpPr>
        <xdr:cNvPr id="29" name="CustomShape 1"/>
        <xdr:cNvSpPr/>
      </xdr:nvSpPr>
      <xdr:spPr>
        <a:xfrm>
          <a:off x="0" y="554040"/>
          <a:ext cx="7512120" cy="22896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8</a:t>
          </a:r>
          <a:r>
            <a:rPr b="1" lang="it-IT" sz="800" spc="-1" strike="noStrike">
              <a:solidFill>
                <a:srgbClr val="000000"/>
              </a:solidFill>
              <a:latin typeface="Arial"/>
            </a:rPr>
            <a:t> </a:t>
          </a:r>
          <a:r>
            <a:rPr b="0" lang="it-IT" sz="800" spc="-1" strike="noStrike">
              <a:solidFill>
                <a:srgbClr val="000000"/>
              </a:solidFill>
              <a:latin typeface="Arial"/>
            </a:rPr>
            <a:t>- </a:t>
          </a:r>
          <a:r>
            <a:rPr b="0" lang="it-IT" sz="900" spc="-1" strike="noStrike">
              <a:solidFill>
                <a:srgbClr val="000000"/>
              </a:solidFill>
              <a:latin typeface="Arial"/>
            </a:rPr>
            <a:t>Personale a tempo indeterminato e personale dirigente distribuito per classi di età al 31 dicembre </a:t>
          </a:r>
          <a:endParaRPr b="0" lang="it-IT" sz="900" spc="-1" strike="noStrike">
            <a:latin typeface="Times New Roman"/>
          </a:endParaRPr>
        </a:p>
      </xdr:txBody>
    </xdr: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2</xdr:row>
      <xdr:rowOff>44280</xdr:rowOff>
    </xdr:from>
    <xdr:to>
      <xdr:col>7</xdr:col>
      <xdr:colOff>686160</xdr:colOff>
      <xdr:row>2</xdr:row>
      <xdr:rowOff>300240</xdr:rowOff>
    </xdr:to>
    <xdr:sp>
      <xdr:nvSpPr>
        <xdr:cNvPr id="30" name="CustomShape 1"/>
        <xdr:cNvSpPr/>
      </xdr:nvSpPr>
      <xdr:spPr>
        <a:xfrm>
          <a:off x="0" y="663120"/>
          <a:ext cx="7598520" cy="25596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9 - </a:t>
          </a:r>
          <a:r>
            <a:rPr b="0" lang="it-IT" sz="900" spc="-1" strike="noStrike">
              <a:solidFill>
                <a:srgbClr val="000000"/>
              </a:solidFill>
              <a:latin typeface="Arial"/>
            </a:rPr>
            <a:t>Personale dipendente a tempo indeterminato e personale dirigente distribuito per titolo di studio posseduto al 31 dicembre</a:t>
          </a:r>
          <a:endParaRPr b="0" lang="it-IT" sz="900" spc="-1" strike="noStrike">
            <a:latin typeface="Times New Roman"/>
          </a:endParaRPr>
        </a:p>
      </xdr:txBody>
    </xdr: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twoCell">
    <xdr:from>
      <xdr:col>2</xdr:col>
      <xdr:colOff>0</xdr:colOff>
      <xdr:row>1</xdr:row>
      <xdr:rowOff>23400</xdr:rowOff>
    </xdr:from>
    <xdr:to>
      <xdr:col>13</xdr:col>
      <xdr:colOff>435960</xdr:colOff>
      <xdr:row>1</xdr:row>
      <xdr:rowOff>302400</xdr:rowOff>
    </xdr:to>
    <xdr:sp>
      <xdr:nvSpPr>
        <xdr:cNvPr id="31" name="CustomShape 1"/>
        <xdr:cNvSpPr/>
      </xdr:nvSpPr>
      <xdr:spPr>
        <a:xfrm>
          <a:off x="2882880" y="575640"/>
          <a:ext cx="5234400" cy="27900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27360" anchor="ctr">
          <a:noAutofit/>
        </a:bodyPr>
        <a:p>
          <a:pPr>
            <a:lnSpc>
              <a:spcPct val="100000"/>
            </a:lnSpc>
          </a:pPr>
          <a:r>
            <a:rPr b="1" lang="it-IT" sz="1200" spc="-1" strike="noStrike">
              <a:solidFill>
                <a:srgbClr val="000000"/>
              </a:solidFill>
              <a:latin typeface="Arial"/>
            </a:rPr>
            <a:t>Tabella 10</a:t>
          </a:r>
          <a:r>
            <a:rPr b="1" lang="it-IT" sz="900" spc="-1" strike="noStrike">
              <a:solidFill>
                <a:srgbClr val="000000"/>
              </a:solidFill>
              <a:latin typeface="Arial"/>
            </a:rPr>
            <a:t> </a:t>
          </a:r>
          <a:r>
            <a:rPr b="0" lang="it-IT" sz="900" spc="-1" strike="noStrike">
              <a:solidFill>
                <a:srgbClr val="000000"/>
              </a:solidFill>
              <a:latin typeface="Arial"/>
            </a:rPr>
            <a:t>Personale  in servizio al 31 dicembre  distribuito per Regioni e all'estero.</a:t>
          </a:r>
          <a:endParaRPr b="0" lang="it-IT" sz="900" spc="-1" strike="noStrike">
            <a:latin typeface="Times New Roman"/>
          </a:endParaRPr>
        </a:p>
      </xdr:txBody>
    </xdr:sp>
    <xdr:clientData/>
  </xdr:twoCellAnchor>
  <xdr:twoCellAnchor editAs="twoCell">
    <xdr:from>
      <xdr:col>26</xdr:col>
      <xdr:colOff>0</xdr:colOff>
      <xdr:row>1</xdr:row>
      <xdr:rowOff>23400</xdr:rowOff>
    </xdr:from>
    <xdr:to>
      <xdr:col>37</xdr:col>
      <xdr:colOff>2160</xdr:colOff>
      <xdr:row>1</xdr:row>
      <xdr:rowOff>302400</xdr:rowOff>
    </xdr:to>
    <xdr:sp>
      <xdr:nvSpPr>
        <xdr:cNvPr id="32" name="CustomShape 1"/>
        <xdr:cNvSpPr/>
      </xdr:nvSpPr>
      <xdr:spPr>
        <a:xfrm>
          <a:off x="13352760" y="575640"/>
          <a:ext cx="5240880" cy="27900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27360" anchor="ctr">
          <a:noAutofit/>
        </a:bodyPr>
        <a:p>
          <a:pPr>
            <a:lnSpc>
              <a:spcPct val="100000"/>
            </a:lnSpc>
          </a:pPr>
          <a:r>
            <a:rPr b="1" lang="it-IT" sz="1200" spc="-1" strike="noStrike">
              <a:solidFill>
                <a:srgbClr val="000000"/>
              </a:solidFill>
              <a:latin typeface="Arial"/>
            </a:rPr>
            <a:t>Tabella 10</a:t>
          </a:r>
          <a:r>
            <a:rPr b="1" lang="it-IT" sz="900" spc="-1" strike="noStrike">
              <a:solidFill>
                <a:srgbClr val="000000"/>
              </a:solidFill>
              <a:latin typeface="Arial"/>
            </a:rPr>
            <a:t> </a:t>
          </a:r>
          <a:r>
            <a:rPr b="0" lang="it-IT" sz="900" spc="-1" strike="noStrike">
              <a:solidFill>
                <a:srgbClr val="000000"/>
              </a:solidFill>
              <a:latin typeface="Arial"/>
            </a:rPr>
            <a:t>Personale  in servizio al 31 dicembre  distribuito per Regioni e all'estero.</a:t>
          </a:r>
          <a:endParaRPr b="0" lang="it-IT" sz="900" spc="-1" strike="noStrike">
            <a:latin typeface="Times New Roman"/>
          </a:endParaRPr>
        </a:p>
      </xdr:txBody>
    </xdr: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1800</xdr:rowOff>
    </xdr:from>
    <xdr:to>
      <xdr:col>29</xdr:col>
      <xdr:colOff>597240</xdr:colOff>
      <xdr:row>1</xdr:row>
      <xdr:rowOff>285120</xdr:rowOff>
    </xdr:to>
    <xdr:sp>
      <xdr:nvSpPr>
        <xdr:cNvPr id="33" name="CustomShape 1"/>
        <xdr:cNvSpPr/>
      </xdr:nvSpPr>
      <xdr:spPr>
        <a:xfrm>
          <a:off x="0" y="554040"/>
          <a:ext cx="5458680" cy="28332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11</a:t>
          </a:r>
          <a:r>
            <a:rPr b="1" lang="it-IT" sz="900" spc="-1" strike="noStrike">
              <a:solidFill>
                <a:srgbClr val="000000"/>
              </a:solidFill>
              <a:latin typeface="Arial"/>
            </a:rPr>
            <a:t> </a:t>
          </a:r>
          <a:r>
            <a:rPr b="0" lang="it-IT" sz="900" spc="-1" strike="noStrike">
              <a:solidFill>
                <a:srgbClr val="000000"/>
              </a:solidFill>
              <a:latin typeface="Arial"/>
            </a:rPr>
            <a:t>- Numero giorni di assenza del personale in servizio nel corso dell'anno</a:t>
          </a:r>
          <a:endParaRPr b="0" lang="it-IT" sz="900" spc="-1" strike="noStrike">
            <a:latin typeface="Times New Roman"/>
          </a:endParaRPr>
        </a:p>
      </xdr:txBody>
    </xdr: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59040</xdr:rowOff>
    </xdr:from>
    <xdr:to>
      <xdr:col>31</xdr:col>
      <xdr:colOff>944640</xdr:colOff>
      <xdr:row>1</xdr:row>
      <xdr:rowOff>267480</xdr:rowOff>
    </xdr:to>
    <xdr:sp>
      <xdr:nvSpPr>
        <xdr:cNvPr id="34" name="CustomShape 1"/>
        <xdr:cNvSpPr/>
      </xdr:nvSpPr>
      <xdr:spPr>
        <a:xfrm>
          <a:off x="0" y="478080"/>
          <a:ext cx="8647560" cy="20844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12 </a:t>
          </a:r>
          <a:r>
            <a:rPr b="0" lang="it-IT" sz="1200" spc="-1" strike="noStrike">
              <a:solidFill>
                <a:srgbClr val="000000"/>
              </a:solidFill>
              <a:latin typeface="Arial"/>
            </a:rPr>
            <a:t>-</a:t>
          </a:r>
          <a:r>
            <a:rPr b="1" lang="it-IT" sz="1200" spc="-1" strike="noStrike">
              <a:solidFill>
                <a:srgbClr val="000000"/>
              </a:solidFill>
              <a:latin typeface="Arial"/>
            </a:rPr>
            <a:t> </a:t>
          </a:r>
          <a:r>
            <a:rPr b="0" lang="it-IT" sz="800" spc="-1" strike="noStrike">
              <a:solidFill>
                <a:srgbClr val="000000"/>
              </a:solidFill>
              <a:latin typeface="Arial"/>
            </a:rPr>
            <a:t> </a:t>
          </a:r>
          <a:r>
            <a:rPr b="0" lang="it-IT" sz="1000" spc="-1" strike="noStrike">
              <a:solidFill>
                <a:srgbClr val="000000"/>
              </a:solidFill>
              <a:latin typeface="Arial"/>
            </a:rPr>
            <a:t>oneri annui  per voci retributive a carattere "stipendiale" corrisposte al personale  in servizio (*)</a:t>
          </a:r>
          <a:endParaRPr b="0" lang="it-IT" sz="10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1800</xdr:colOff>
      <xdr:row>0</xdr:row>
      <xdr:rowOff>113040</xdr:rowOff>
    </xdr:from>
    <xdr:to>
      <xdr:col>6</xdr:col>
      <xdr:colOff>1029600</xdr:colOff>
      <xdr:row>0</xdr:row>
      <xdr:rowOff>641520</xdr:rowOff>
    </xdr:to>
    <xdr:sp>
      <xdr:nvSpPr>
        <xdr:cNvPr id="9" name="CustomShape 1"/>
        <xdr:cNvSpPr/>
      </xdr:nvSpPr>
      <xdr:spPr>
        <a:xfrm>
          <a:off x="381240" y="113040"/>
          <a:ext cx="8536680" cy="528480"/>
        </a:xfrm>
        <a:prstGeom prst="roundRect">
          <a:avLst>
            <a:gd name="adj" fmla="val 16667"/>
          </a:avLst>
        </a:prstGeom>
        <a:solidFill>
          <a:srgbClr val="c0c0c0"/>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45720" rIns="45720" tIns="36720" bIns="36720" anchor="ctr">
          <a:noAutofit/>
        </a:bodyPr>
        <a:p>
          <a:pPr algn="ctr">
            <a:lnSpc>
              <a:spcPct val="100000"/>
            </a:lnSpc>
          </a:pPr>
          <a:r>
            <a:rPr b="1" lang="it-IT" sz="1800" spc="-1" strike="noStrike">
              <a:solidFill>
                <a:srgbClr val="000000"/>
              </a:solidFill>
              <a:latin typeface="Arial"/>
            </a:rPr>
            <a:t>SCHEDA INFORMATIVA 1A</a:t>
          </a:r>
          <a:endParaRPr b="0" lang="it-IT" sz="1800" spc="-1" strike="noStrike">
            <a:latin typeface="Times New Roman"/>
          </a:endParaRPr>
        </a:p>
      </xdr:txBody>
    </xdr:sp>
    <xdr:clientData/>
  </xdr:twoCellAnchor>
  <xdr:twoCellAnchor editAs="twoCell">
    <xdr:from>
      <xdr:col>6</xdr:col>
      <xdr:colOff>0</xdr:colOff>
      <xdr:row>2</xdr:row>
      <xdr:rowOff>0</xdr:rowOff>
    </xdr:from>
    <xdr:to>
      <xdr:col>6</xdr:col>
      <xdr:colOff>360</xdr:colOff>
      <xdr:row>2</xdr:row>
      <xdr:rowOff>360</xdr:rowOff>
    </xdr:to>
    <xdr:sp>
      <xdr:nvSpPr>
        <xdr:cNvPr id="10" name="CustomShape 1" hidden="1"/>
        <xdr:cNvSpPr/>
      </xdr:nvSpPr>
      <xdr:spPr>
        <a:xfrm>
          <a:off x="7888320" y="1123920"/>
          <a:ext cx="360" cy="360"/>
        </a:xfrm>
        <a:prstGeom prst="rect">
          <a:avLst/>
        </a:prstGeom>
        <a:solidFill>
          <a:srgbClr val="ffffcc"/>
        </a:solidFill>
        <a:ln w="9360">
          <a:solidFill>
            <a:srgbClr val="000000"/>
          </a:solidFill>
          <a:miter/>
        </a:ln>
      </xdr:spPr>
      <xdr:style>
        <a:lnRef idx="0"/>
        <a:fillRef idx="0"/>
        <a:effectRef idx="0"/>
        <a:fontRef idx="minor"/>
      </xdr:style>
    </xdr:sp>
    <xdr:clientData/>
  </xdr:twoCellAnchor>
  <xdr:twoCellAnchor editAs="twoCell">
    <xdr:from>
      <xdr:col>6</xdr:col>
      <xdr:colOff>0</xdr:colOff>
      <xdr:row>2</xdr:row>
      <xdr:rowOff>0</xdr:rowOff>
    </xdr:from>
    <xdr:to>
      <xdr:col>6</xdr:col>
      <xdr:colOff>360</xdr:colOff>
      <xdr:row>2</xdr:row>
      <xdr:rowOff>360</xdr:rowOff>
    </xdr:to>
    <xdr:sp>
      <xdr:nvSpPr>
        <xdr:cNvPr id="11" name="CustomShape 1" hidden="1"/>
        <xdr:cNvSpPr/>
      </xdr:nvSpPr>
      <xdr:spPr>
        <a:xfrm>
          <a:off x="7888320" y="1123920"/>
          <a:ext cx="360" cy="360"/>
        </a:xfrm>
        <a:prstGeom prst="rect">
          <a:avLst/>
        </a:prstGeom>
        <a:solidFill>
          <a:srgbClr val="ffffcc"/>
        </a:solidFill>
        <a:ln w="9360">
          <a:solidFill>
            <a:srgbClr val="000000"/>
          </a:solidFill>
          <a:miter/>
        </a:ln>
      </xdr:spPr>
      <xdr:style>
        <a:lnRef idx="0"/>
        <a:fillRef idx="0"/>
        <a:effectRef idx="0"/>
        <a:fontRef idx="minor"/>
      </xdr:style>
    </xdr: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58320</xdr:rowOff>
    </xdr:from>
    <xdr:to>
      <xdr:col>31</xdr:col>
      <xdr:colOff>425880</xdr:colOff>
      <xdr:row>1</xdr:row>
      <xdr:rowOff>266400</xdr:rowOff>
    </xdr:to>
    <xdr:sp>
      <xdr:nvSpPr>
        <xdr:cNvPr id="35" name="CustomShape 1"/>
        <xdr:cNvSpPr/>
      </xdr:nvSpPr>
      <xdr:spPr>
        <a:xfrm>
          <a:off x="0" y="515520"/>
          <a:ext cx="6601680" cy="20808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13 </a:t>
          </a:r>
          <a:r>
            <a:rPr b="0" lang="it-IT" sz="1200" spc="-1" strike="noStrike">
              <a:solidFill>
                <a:srgbClr val="000000"/>
              </a:solidFill>
              <a:latin typeface="Arial"/>
            </a:rPr>
            <a:t>- </a:t>
          </a:r>
          <a:r>
            <a:rPr b="0" lang="it-IT" sz="1000" spc="-1" strike="noStrike">
              <a:solidFill>
                <a:srgbClr val="000000"/>
              </a:solidFill>
              <a:latin typeface="Arial"/>
            </a:rPr>
            <a:t>oneri annui per indennità e compensi accessori corrisposti  al personale  in servizio </a:t>
          </a:r>
          <a:r>
            <a:rPr b="0" lang="it-IT" sz="1000" spc="-1" strike="sngStrike">
              <a:solidFill>
                <a:srgbClr val="ff0000"/>
              </a:solidFill>
              <a:latin typeface="Arial"/>
            </a:rPr>
            <a:t>(*)</a:t>
          </a:r>
          <a:endParaRPr b="0" lang="it-IT" sz="1000" spc="-1" strike="noStrike">
            <a:latin typeface="Times New Roman"/>
          </a:endParaRPr>
        </a:p>
      </xdr:txBody>
    </xdr: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23400</xdr:rowOff>
    </xdr:from>
    <xdr:to>
      <xdr:col>0</xdr:col>
      <xdr:colOff>4305600</xdr:colOff>
      <xdr:row>1</xdr:row>
      <xdr:rowOff>251640</xdr:rowOff>
    </xdr:to>
    <xdr:sp>
      <xdr:nvSpPr>
        <xdr:cNvPr id="36" name="CustomShape 1"/>
        <xdr:cNvSpPr/>
      </xdr:nvSpPr>
      <xdr:spPr>
        <a:xfrm>
          <a:off x="0" y="575640"/>
          <a:ext cx="4305600" cy="22824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14</a:t>
          </a:r>
          <a:r>
            <a:rPr b="0" lang="it-IT" sz="800" spc="-1" strike="noStrike">
              <a:solidFill>
                <a:srgbClr val="000000"/>
              </a:solidFill>
              <a:latin typeface="Arial"/>
            </a:rPr>
            <a:t> -  </a:t>
          </a:r>
          <a:r>
            <a:rPr b="0" lang="it-IT" sz="1000" spc="-1" strike="noStrike">
              <a:solidFill>
                <a:srgbClr val="000000"/>
              </a:solidFill>
              <a:latin typeface="Arial"/>
            </a:rPr>
            <a:t>Altri oneri che concorrono a formare il costo del lavoro  (*)</a:t>
          </a:r>
          <a:endParaRPr b="0" lang="it-IT" sz="1000" spc="-1" strike="noStrike">
            <a:latin typeface="Times New Roman"/>
          </a:endParaRPr>
        </a:p>
      </xdr:txBody>
    </xdr: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2</xdr:row>
      <xdr:rowOff>0</xdr:rowOff>
    </xdr:from>
    <xdr:to>
      <xdr:col>4</xdr:col>
      <xdr:colOff>3713760</xdr:colOff>
      <xdr:row>2</xdr:row>
      <xdr:rowOff>569160</xdr:rowOff>
    </xdr:to>
    <xdr:sp>
      <xdr:nvSpPr>
        <xdr:cNvPr id="37" name="CustomShape 1"/>
        <xdr:cNvSpPr/>
      </xdr:nvSpPr>
      <xdr:spPr>
        <a:xfrm>
          <a:off x="0" y="487440"/>
          <a:ext cx="9390600" cy="56916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chor="ctr">
          <a:noAutofit/>
        </a:bodyPr>
        <a:p>
          <a:pPr>
            <a:lnSpc>
              <a:spcPct val="100000"/>
            </a:lnSpc>
          </a:pPr>
          <a:r>
            <a:rPr b="1" lang="it-IT" sz="1600" spc="-1" strike="noStrike">
              <a:solidFill>
                <a:srgbClr val="000000"/>
              </a:solidFill>
              <a:latin typeface="Arial"/>
            </a:rPr>
            <a:t>Tabella </a:t>
          </a:r>
          <a:r>
            <a:rPr b="1" lang="it-IT" sz="1600" spc="-1" strike="noStrike">
              <a:solidFill>
                <a:srgbClr val="000000"/>
              </a:solidFill>
              <a:latin typeface="Arial"/>
            </a:rPr>
            <a:t>15 - </a:t>
          </a:r>
          <a:r>
            <a:rPr b="0" lang="it-IT" sz="1600" spc="-1" strike="noStrike">
              <a:solidFill>
                <a:srgbClr val="000000"/>
              </a:solidFill>
              <a:latin typeface="Arial"/>
            </a:rPr>
            <a:t>Fondi per il trattamento accessorio</a:t>
          </a:r>
          <a:endParaRPr b="0" lang="it-IT" sz="1600" spc="-1" strike="noStrike">
            <a:latin typeface="Times New Roman"/>
          </a:endParaRPr>
        </a:p>
        <a:p>
          <a:pPr algn="ctr">
            <a:lnSpc>
              <a:spcPct val="100000"/>
            </a:lnSpc>
          </a:pPr>
          <a:r>
            <a:rPr b="1" lang="it-IT" sz="1600" spc="-1" strike="noStrike">
              <a:solidFill>
                <a:srgbClr val="000000"/>
              </a:solidFill>
              <a:latin typeface="Arial"/>
            </a:rPr>
            <a:t>Macrocategoria: SEGRETARIO COMUNALE E PROVINCIALE</a:t>
          </a:r>
          <a:endParaRPr b="0" lang="it-IT" sz="1600" spc="-1" strike="noStrike">
            <a:latin typeface="Times New Roman"/>
          </a:endParaRPr>
        </a:p>
      </xdr:txBody>
    </xdr:sp>
    <xdr:clientData/>
  </xdr:twoCellAnchor>
  <xdr:twoCellAnchor editAs="twoCell">
    <xdr:from>
      <xdr:col>0</xdr:col>
      <xdr:colOff>0</xdr:colOff>
      <xdr:row>2</xdr:row>
      <xdr:rowOff>0</xdr:rowOff>
    </xdr:from>
    <xdr:to>
      <xdr:col>4</xdr:col>
      <xdr:colOff>3713760</xdr:colOff>
      <xdr:row>2</xdr:row>
      <xdr:rowOff>569160</xdr:rowOff>
    </xdr:to>
    <xdr:sp>
      <xdr:nvSpPr>
        <xdr:cNvPr id="38" name="CustomShape 1"/>
        <xdr:cNvSpPr/>
      </xdr:nvSpPr>
      <xdr:spPr>
        <a:xfrm>
          <a:off x="0" y="487440"/>
          <a:ext cx="9390600" cy="56916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chor="ctr">
          <a:noAutofit/>
        </a:bodyPr>
        <a:p>
          <a:pPr>
            <a:lnSpc>
              <a:spcPct val="100000"/>
            </a:lnSpc>
          </a:pPr>
          <a:r>
            <a:rPr b="1" lang="it-IT" sz="1600" spc="-1" strike="noStrike">
              <a:solidFill>
                <a:srgbClr val="000000"/>
              </a:solidFill>
              <a:latin typeface="Arial"/>
            </a:rPr>
            <a:t>Tabella </a:t>
          </a:r>
          <a:r>
            <a:rPr b="1" lang="it-IT" sz="1600" spc="-1" strike="noStrike">
              <a:solidFill>
                <a:srgbClr val="000000"/>
              </a:solidFill>
              <a:latin typeface="Arial"/>
            </a:rPr>
            <a:t>15 - </a:t>
          </a:r>
          <a:r>
            <a:rPr b="0" lang="it-IT" sz="1600" spc="-1" strike="noStrike">
              <a:solidFill>
                <a:srgbClr val="000000"/>
              </a:solidFill>
              <a:latin typeface="Arial"/>
            </a:rPr>
            <a:t>Fondi per il trattamento accessorio</a:t>
          </a:r>
          <a:endParaRPr b="0" lang="it-IT" sz="1600" spc="-1" strike="noStrike">
            <a:latin typeface="Times New Roman"/>
          </a:endParaRPr>
        </a:p>
        <a:p>
          <a:pPr algn="ctr">
            <a:lnSpc>
              <a:spcPct val="100000"/>
            </a:lnSpc>
          </a:pPr>
          <a:r>
            <a:rPr b="1" lang="it-IT" sz="1600" spc="-1" strike="noStrike">
              <a:solidFill>
                <a:srgbClr val="000000"/>
              </a:solidFill>
              <a:latin typeface="Arial"/>
            </a:rPr>
            <a:t>Macrocategoria: SEGRETARIO COMUNALE E PROVINCIALE</a:t>
          </a:r>
          <a:endParaRPr b="0" lang="it-IT" sz="1600" spc="-1" strike="noStrike">
            <a:latin typeface="Times New Roman"/>
          </a:endParaRPr>
        </a:p>
      </xdr:txBody>
    </xdr: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2</xdr:row>
      <xdr:rowOff>0</xdr:rowOff>
    </xdr:from>
    <xdr:to>
      <xdr:col>4</xdr:col>
      <xdr:colOff>3713760</xdr:colOff>
      <xdr:row>2</xdr:row>
      <xdr:rowOff>569160</xdr:rowOff>
    </xdr:to>
    <xdr:sp>
      <xdr:nvSpPr>
        <xdr:cNvPr id="39" name="CustomShape 1"/>
        <xdr:cNvSpPr/>
      </xdr:nvSpPr>
      <xdr:spPr>
        <a:xfrm>
          <a:off x="0" y="487440"/>
          <a:ext cx="9390600" cy="56916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chor="ctr">
          <a:noAutofit/>
        </a:bodyPr>
        <a:p>
          <a:pPr>
            <a:lnSpc>
              <a:spcPct val="100000"/>
            </a:lnSpc>
          </a:pPr>
          <a:r>
            <a:rPr b="1" lang="it-IT" sz="1600" spc="-1" strike="noStrike">
              <a:solidFill>
                <a:srgbClr val="000000"/>
              </a:solidFill>
              <a:latin typeface="Arial"/>
            </a:rPr>
            <a:t>Tabella </a:t>
          </a:r>
          <a:r>
            <a:rPr b="1" lang="it-IT" sz="1600" spc="-1" strike="noStrike">
              <a:solidFill>
                <a:srgbClr val="000000"/>
              </a:solidFill>
              <a:latin typeface="Arial"/>
            </a:rPr>
            <a:t>15 - </a:t>
          </a:r>
          <a:r>
            <a:rPr b="0" lang="it-IT" sz="1600" spc="-1" strike="noStrike">
              <a:solidFill>
                <a:srgbClr val="000000"/>
              </a:solidFill>
              <a:latin typeface="Arial"/>
            </a:rPr>
            <a:t>Fondi per il trattamento accessorio</a:t>
          </a:r>
          <a:r>
            <a:rPr b="0" lang="it-IT" sz="1600" spc="-1" strike="noStrike">
              <a:solidFill>
                <a:srgbClr val="000000"/>
              </a:solidFill>
              <a:latin typeface="Arial"/>
            </a:rPr>
            <a:t>	</a:t>
          </a:r>
          <a:r>
            <a:rPr b="1" lang="it-IT" sz="1600" spc="-1" strike="noStrike">
              <a:solidFill>
                <a:srgbClr val="000000"/>
              </a:solidFill>
              <a:latin typeface="Arial"/>
            </a:rPr>
            <a:t>Macrocategoria: DIRIGENTI</a:t>
          </a:r>
          <a:endParaRPr b="0" lang="it-IT" sz="1600" spc="-1" strike="noStrike">
            <a:latin typeface="Times New Roman"/>
          </a:endParaRPr>
        </a:p>
      </xdr:txBody>
    </xdr:sp>
    <xdr:clientData/>
  </xdr:twoCellAnchor>
  <xdr:twoCellAnchor editAs="twoCell">
    <xdr:from>
      <xdr:col>0</xdr:col>
      <xdr:colOff>0</xdr:colOff>
      <xdr:row>2</xdr:row>
      <xdr:rowOff>0</xdr:rowOff>
    </xdr:from>
    <xdr:to>
      <xdr:col>4</xdr:col>
      <xdr:colOff>3713760</xdr:colOff>
      <xdr:row>2</xdr:row>
      <xdr:rowOff>569160</xdr:rowOff>
    </xdr:to>
    <xdr:sp>
      <xdr:nvSpPr>
        <xdr:cNvPr id="40" name="CustomShape 1"/>
        <xdr:cNvSpPr/>
      </xdr:nvSpPr>
      <xdr:spPr>
        <a:xfrm>
          <a:off x="0" y="487440"/>
          <a:ext cx="9390600" cy="56916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chor="ctr">
          <a:noAutofit/>
        </a:bodyPr>
        <a:p>
          <a:pPr>
            <a:lnSpc>
              <a:spcPct val="100000"/>
            </a:lnSpc>
          </a:pPr>
          <a:r>
            <a:rPr b="1" lang="it-IT" sz="1600" spc="-1" strike="noStrike">
              <a:solidFill>
                <a:srgbClr val="000000"/>
              </a:solidFill>
              <a:latin typeface="Arial"/>
            </a:rPr>
            <a:t>Tabella </a:t>
          </a:r>
          <a:r>
            <a:rPr b="1" lang="it-IT" sz="1600" spc="-1" strike="noStrike">
              <a:solidFill>
                <a:srgbClr val="000000"/>
              </a:solidFill>
              <a:latin typeface="Arial"/>
            </a:rPr>
            <a:t>15 - </a:t>
          </a:r>
          <a:r>
            <a:rPr b="0" lang="it-IT" sz="1600" spc="-1" strike="noStrike">
              <a:solidFill>
                <a:srgbClr val="000000"/>
              </a:solidFill>
              <a:latin typeface="Arial"/>
            </a:rPr>
            <a:t>Fondi per il trattamento accessorio</a:t>
          </a:r>
          <a:r>
            <a:rPr b="0" lang="it-IT" sz="1600" spc="-1" strike="noStrike">
              <a:solidFill>
                <a:srgbClr val="000000"/>
              </a:solidFill>
              <a:latin typeface="Arial"/>
            </a:rPr>
            <a:t>	</a:t>
          </a:r>
          <a:r>
            <a:rPr b="1" lang="it-IT" sz="1600" spc="-1" strike="noStrike">
              <a:solidFill>
                <a:srgbClr val="000000"/>
              </a:solidFill>
              <a:latin typeface="Arial"/>
            </a:rPr>
            <a:t>Macrocategoria: DIRIGENTI</a:t>
          </a:r>
          <a:endParaRPr b="0" lang="it-IT" sz="1600" spc="-1" strike="noStrike">
            <a:latin typeface="Times New Roman"/>
          </a:endParaRPr>
        </a:p>
      </xdr:txBody>
    </xdr: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2</xdr:row>
      <xdr:rowOff>0</xdr:rowOff>
    </xdr:from>
    <xdr:to>
      <xdr:col>4</xdr:col>
      <xdr:colOff>3713760</xdr:colOff>
      <xdr:row>2</xdr:row>
      <xdr:rowOff>569160</xdr:rowOff>
    </xdr:to>
    <xdr:sp>
      <xdr:nvSpPr>
        <xdr:cNvPr id="41" name="CustomShape 1"/>
        <xdr:cNvSpPr/>
      </xdr:nvSpPr>
      <xdr:spPr>
        <a:xfrm>
          <a:off x="0" y="487440"/>
          <a:ext cx="9390600" cy="56916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chor="ctr">
          <a:noAutofit/>
        </a:bodyPr>
        <a:p>
          <a:pPr>
            <a:lnSpc>
              <a:spcPct val="100000"/>
            </a:lnSpc>
          </a:pPr>
          <a:r>
            <a:rPr b="1" lang="it-IT" sz="1600" spc="-1" strike="noStrike">
              <a:solidFill>
                <a:srgbClr val="000000"/>
              </a:solidFill>
              <a:latin typeface="Arial"/>
            </a:rPr>
            <a:t>Tabella </a:t>
          </a:r>
          <a:r>
            <a:rPr b="1" lang="it-IT" sz="1600" spc="-1" strike="noStrike">
              <a:solidFill>
                <a:srgbClr val="000000"/>
              </a:solidFill>
              <a:latin typeface="Arial"/>
            </a:rPr>
            <a:t>15 - </a:t>
          </a:r>
          <a:r>
            <a:rPr b="0" lang="it-IT" sz="1600" spc="-1" strike="noStrike">
              <a:solidFill>
                <a:srgbClr val="000000"/>
              </a:solidFill>
              <a:latin typeface="Arial"/>
            </a:rPr>
            <a:t>Fondi per il trattamento accessorio</a:t>
          </a:r>
          <a:r>
            <a:rPr b="0" lang="it-IT" sz="1600" spc="-1" strike="noStrike">
              <a:solidFill>
                <a:srgbClr val="000000"/>
              </a:solidFill>
              <a:latin typeface="Arial"/>
            </a:rPr>
            <a:t>	</a:t>
          </a:r>
          <a:r>
            <a:rPr b="1" lang="it-IT" sz="1600" spc="-1" strike="noStrike">
              <a:solidFill>
                <a:srgbClr val="000000"/>
              </a:solidFill>
              <a:latin typeface="Arial"/>
            </a:rPr>
            <a:t>Macrocategoria: PERSONALE NON DIRIGENTE</a:t>
          </a:r>
          <a:endParaRPr b="0" lang="it-IT" sz="1600" spc="-1" strike="noStrike">
            <a:latin typeface="Times New Roman"/>
          </a:endParaRPr>
        </a:p>
      </xdr:txBody>
    </xdr:sp>
    <xdr:clientData/>
  </xdr:twoCellAnchor>
  <xdr:twoCellAnchor editAs="twoCell">
    <xdr:from>
      <xdr:col>0</xdr:col>
      <xdr:colOff>0</xdr:colOff>
      <xdr:row>2</xdr:row>
      <xdr:rowOff>0</xdr:rowOff>
    </xdr:from>
    <xdr:to>
      <xdr:col>4</xdr:col>
      <xdr:colOff>3713760</xdr:colOff>
      <xdr:row>2</xdr:row>
      <xdr:rowOff>569160</xdr:rowOff>
    </xdr:to>
    <xdr:sp>
      <xdr:nvSpPr>
        <xdr:cNvPr id="42" name="CustomShape 1"/>
        <xdr:cNvSpPr/>
      </xdr:nvSpPr>
      <xdr:spPr>
        <a:xfrm>
          <a:off x="0" y="487440"/>
          <a:ext cx="9390600" cy="56916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chor="ctr">
          <a:noAutofit/>
        </a:bodyPr>
        <a:p>
          <a:pPr>
            <a:lnSpc>
              <a:spcPct val="100000"/>
            </a:lnSpc>
          </a:pPr>
          <a:r>
            <a:rPr b="1" lang="it-IT" sz="1600" spc="-1" strike="noStrike">
              <a:solidFill>
                <a:srgbClr val="000000"/>
              </a:solidFill>
              <a:latin typeface="Arial"/>
            </a:rPr>
            <a:t>Tabella </a:t>
          </a:r>
          <a:r>
            <a:rPr b="1" lang="it-IT" sz="1600" spc="-1" strike="noStrike">
              <a:solidFill>
                <a:srgbClr val="000000"/>
              </a:solidFill>
              <a:latin typeface="Arial"/>
            </a:rPr>
            <a:t>15 - </a:t>
          </a:r>
          <a:r>
            <a:rPr b="0" lang="it-IT" sz="1600" spc="-1" strike="noStrike">
              <a:solidFill>
                <a:srgbClr val="000000"/>
              </a:solidFill>
              <a:latin typeface="Arial"/>
            </a:rPr>
            <a:t>Fondi per il trattamento accessorio</a:t>
          </a:r>
          <a:r>
            <a:rPr b="0" lang="it-IT" sz="1600" spc="-1" strike="noStrike">
              <a:solidFill>
                <a:srgbClr val="000000"/>
              </a:solidFill>
              <a:latin typeface="Arial"/>
            </a:rPr>
            <a:t>	</a:t>
          </a:r>
          <a:r>
            <a:rPr b="1" lang="it-IT" sz="1600" spc="-1" strike="noStrike">
              <a:solidFill>
                <a:srgbClr val="000000"/>
              </a:solidFill>
              <a:latin typeface="Arial"/>
            </a:rPr>
            <a:t>Macrocategoria: PERSONALE NON DIRIGENTE</a:t>
          </a:r>
          <a:endParaRPr b="0" lang="it-IT" sz="1600" spc="-1" strike="noStrike">
            <a:latin typeface="Times New Roman"/>
          </a:endParaRPr>
        </a:p>
      </xdr:txBody>
    </xdr: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98280</xdr:rowOff>
    </xdr:from>
    <xdr:to>
      <xdr:col>0</xdr:col>
      <xdr:colOff>4305600</xdr:colOff>
      <xdr:row>1</xdr:row>
      <xdr:rowOff>326520</xdr:rowOff>
    </xdr:to>
    <xdr:sp>
      <xdr:nvSpPr>
        <xdr:cNvPr id="43" name="CustomShape 1"/>
        <xdr:cNvSpPr/>
      </xdr:nvSpPr>
      <xdr:spPr>
        <a:xfrm>
          <a:off x="0" y="650520"/>
          <a:ext cx="4305600" cy="22824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RICONCILIAZIONE</a:t>
          </a:r>
          <a:endParaRPr b="0" lang="it-IT" sz="1200" spc="-1" strike="noStrike">
            <a:latin typeface="Times New Roman"/>
          </a:endParaRPr>
        </a:p>
      </xdr:txBody>
    </xdr: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0</xdr:colOff>
      <xdr:row>0</xdr:row>
      <xdr:rowOff>0</xdr:rowOff>
    </xdr:from>
    <xdr:to>
      <xdr:col>10</xdr:col>
      <xdr:colOff>360</xdr:colOff>
      <xdr:row>0</xdr:row>
      <xdr:rowOff>360</xdr:rowOff>
    </xdr:to>
    <xdr:sp>
      <xdr:nvSpPr>
        <xdr:cNvPr id="44" name="CustomShape 1" hidden="1"/>
        <xdr:cNvSpPr/>
      </xdr:nvSpPr>
      <xdr:spPr>
        <a:xfrm>
          <a:off x="8802720" y="0"/>
          <a:ext cx="360" cy="360"/>
        </a:xfrm>
        <a:prstGeom prst="rect">
          <a:avLst/>
        </a:prstGeom>
        <a:noFill/>
        <a:ln w="9360">
          <a:solidFill>
            <a:srgbClr val="000000"/>
          </a:solidFill>
          <a:miter/>
        </a:ln>
        <a:effectLst>
          <a:outerShdw algn="ctr" dir="2700000" dist="35638" rotWithShape="0">
            <a:srgbClr val="000000"/>
          </a:outerShdw>
        </a:effectLst>
      </xdr:spPr>
      <xdr:style>
        <a:lnRef idx="0"/>
        <a:fillRef idx="0"/>
        <a:effectRef idx="0"/>
        <a:fontRef idx="minor"/>
      </xdr:style>
      <xdr:txBody>
        <a:bodyPr lIns="27360" rIns="27360" tIns="23040" bIns="23040" anchor="ctr">
          <a:noAutofit/>
        </a:bodyPr>
        <a:p>
          <a:pPr algn="ctr">
            <a:lnSpc>
              <a:spcPct val="100000"/>
            </a:lnSpc>
          </a:pPr>
          <a:r>
            <a:rPr b="1" lang="it-IT" sz="1000" spc="-1" strike="noStrike">
              <a:solidFill>
                <a:srgbClr val="000000"/>
              </a:solidFill>
              <a:latin typeface="Arial"/>
            </a:rPr>
            <a:t>Anno 2004</a:t>
          </a:r>
          <a:endParaRPr b="0" lang="it-IT" sz="1000" spc="-1" strike="noStrike">
            <a:latin typeface="Times New Roman"/>
          </a:endParaRPr>
        </a:p>
      </xdr:txBody>
    </xdr:sp>
    <xdr:clientData/>
  </xdr:twoCellAnchor>
  <xdr:twoCellAnchor editAs="twoCell">
    <xdr:from>
      <xdr:col>10</xdr:col>
      <xdr:colOff>0</xdr:colOff>
      <xdr:row>0</xdr:row>
      <xdr:rowOff>0</xdr:rowOff>
    </xdr:from>
    <xdr:to>
      <xdr:col>10</xdr:col>
      <xdr:colOff>360</xdr:colOff>
      <xdr:row>0</xdr:row>
      <xdr:rowOff>360</xdr:rowOff>
    </xdr:to>
    <xdr:sp>
      <xdr:nvSpPr>
        <xdr:cNvPr id="45" name="CustomShape 1" hidden="1"/>
        <xdr:cNvSpPr/>
      </xdr:nvSpPr>
      <xdr:spPr>
        <a:xfrm>
          <a:off x="8802720" y="0"/>
          <a:ext cx="360" cy="360"/>
        </a:xfrm>
        <a:prstGeom prst="roundRect">
          <a:avLst>
            <a:gd name="adj" fmla="val 16667"/>
          </a:avLst>
        </a:prstGeom>
        <a:solidFill>
          <a:srgbClr val="ffffff"/>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27360" rIns="0" tIns="23040" bIns="23040" anchor="ctr">
          <a:noAutofit/>
        </a:bodyPr>
        <a:p>
          <a:pPr>
            <a:lnSpc>
              <a:spcPct val="100000"/>
            </a:lnSpc>
          </a:pPr>
          <a:r>
            <a:rPr b="1" lang="it-IT" sz="800" spc="-1" strike="noStrike">
              <a:solidFill>
                <a:srgbClr val="000000"/>
              </a:solidFill>
              <a:latin typeface="Arial"/>
            </a:rPr>
            <a:t>ISTITUZIONE......................................</a:t>
          </a:r>
          <a:endParaRPr b="0" lang="it-IT" sz="800" spc="-1" strike="noStrike">
            <a:latin typeface="Times New Roman"/>
          </a:endParaRPr>
        </a:p>
      </xdr:txBody>
    </xdr: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editAs="twoCell">
    <xdr:from>
      <xdr:col>16</xdr:col>
      <xdr:colOff>0</xdr:colOff>
      <xdr:row>0</xdr:row>
      <xdr:rowOff>0</xdr:rowOff>
    </xdr:from>
    <xdr:to>
      <xdr:col>16</xdr:col>
      <xdr:colOff>360</xdr:colOff>
      <xdr:row>0</xdr:row>
      <xdr:rowOff>360</xdr:rowOff>
    </xdr:to>
    <xdr:sp>
      <xdr:nvSpPr>
        <xdr:cNvPr id="46" name="CustomShape 1" hidden="1"/>
        <xdr:cNvSpPr/>
      </xdr:nvSpPr>
      <xdr:spPr>
        <a:xfrm>
          <a:off x="12566520" y="0"/>
          <a:ext cx="360" cy="360"/>
        </a:xfrm>
        <a:prstGeom prst="rect">
          <a:avLst/>
        </a:prstGeom>
        <a:noFill/>
        <a:ln w="9360">
          <a:solidFill>
            <a:srgbClr val="000000"/>
          </a:solidFill>
          <a:miter/>
        </a:ln>
        <a:effectLst>
          <a:outerShdw algn="ctr" dir="2700000" dist="35638" rotWithShape="0">
            <a:srgbClr val="000000"/>
          </a:outerShdw>
        </a:effectLst>
      </xdr:spPr>
      <xdr:style>
        <a:lnRef idx="0"/>
        <a:fillRef idx="0"/>
        <a:effectRef idx="0"/>
        <a:fontRef idx="minor"/>
      </xdr:style>
      <xdr:txBody>
        <a:bodyPr lIns="27360" rIns="27360" tIns="23040" bIns="23040" anchor="ctr">
          <a:noAutofit/>
        </a:bodyPr>
        <a:p>
          <a:pPr algn="ctr">
            <a:lnSpc>
              <a:spcPct val="100000"/>
            </a:lnSpc>
          </a:pPr>
          <a:r>
            <a:rPr b="1" lang="it-IT" sz="1000" spc="-1" strike="noStrike">
              <a:solidFill>
                <a:srgbClr val="000000"/>
              </a:solidFill>
              <a:latin typeface="Arial"/>
            </a:rPr>
            <a:t>Anno 2004</a:t>
          </a:r>
          <a:endParaRPr b="0" lang="it-IT" sz="1000" spc="-1" strike="noStrike">
            <a:latin typeface="Times New Roman"/>
          </a:endParaRPr>
        </a:p>
      </xdr:txBody>
    </xdr:sp>
    <xdr:clientData/>
  </xdr:twoCellAnchor>
  <xdr:twoCellAnchor editAs="twoCell">
    <xdr:from>
      <xdr:col>16</xdr:col>
      <xdr:colOff>0</xdr:colOff>
      <xdr:row>0</xdr:row>
      <xdr:rowOff>0</xdr:rowOff>
    </xdr:from>
    <xdr:to>
      <xdr:col>16</xdr:col>
      <xdr:colOff>360</xdr:colOff>
      <xdr:row>0</xdr:row>
      <xdr:rowOff>360</xdr:rowOff>
    </xdr:to>
    <xdr:sp>
      <xdr:nvSpPr>
        <xdr:cNvPr id="47" name="CustomShape 1" hidden="1"/>
        <xdr:cNvSpPr/>
      </xdr:nvSpPr>
      <xdr:spPr>
        <a:xfrm>
          <a:off x="12566520" y="0"/>
          <a:ext cx="360" cy="360"/>
        </a:xfrm>
        <a:prstGeom prst="roundRect">
          <a:avLst>
            <a:gd name="adj" fmla="val 16667"/>
          </a:avLst>
        </a:prstGeom>
        <a:solidFill>
          <a:srgbClr val="ffffff"/>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27360" rIns="0" tIns="23040" bIns="23040" anchor="ctr">
          <a:noAutofit/>
        </a:bodyPr>
        <a:p>
          <a:pPr>
            <a:lnSpc>
              <a:spcPct val="100000"/>
            </a:lnSpc>
          </a:pPr>
          <a:r>
            <a:rPr b="1" lang="it-IT" sz="800" spc="-1" strike="noStrike">
              <a:solidFill>
                <a:srgbClr val="000000"/>
              </a:solidFill>
              <a:latin typeface="Arial"/>
            </a:rPr>
            <a:t>ISTITUZIONE......................................</a:t>
          </a:r>
          <a:endParaRPr b="0" lang="it-IT" sz="800" spc="-1" strike="noStrike">
            <a:latin typeface="Times New Roman"/>
          </a:endParaRPr>
        </a:p>
      </xdr:txBody>
    </xdr: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editAs="twoCell">
    <xdr:from>
      <xdr:col>7</xdr:col>
      <xdr:colOff>0</xdr:colOff>
      <xdr:row>0</xdr:row>
      <xdr:rowOff>0</xdr:rowOff>
    </xdr:from>
    <xdr:to>
      <xdr:col>7</xdr:col>
      <xdr:colOff>360</xdr:colOff>
      <xdr:row>0</xdr:row>
      <xdr:rowOff>360</xdr:rowOff>
    </xdr:to>
    <xdr:sp>
      <xdr:nvSpPr>
        <xdr:cNvPr id="48" name="CustomShape 1" hidden="1"/>
        <xdr:cNvSpPr/>
      </xdr:nvSpPr>
      <xdr:spPr>
        <a:xfrm>
          <a:off x="7347960" y="0"/>
          <a:ext cx="360" cy="360"/>
        </a:xfrm>
        <a:prstGeom prst="rect">
          <a:avLst/>
        </a:prstGeom>
        <a:noFill/>
        <a:ln w="9360">
          <a:solidFill>
            <a:srgbClr val="000000"/>
          </a:solidFill>
          <a:miter/>
        </a:ln>
        <a:effectLst>
          <a:outerShdw algn="ctr" dir="2700000" dist="35638" rotWithShape="0">
            <a:srgbClr val="000000"/>
          </a:outerShdw>
        </a:effectLst>
      </xdr:spPr>
      <xdr:style>
        <a:lnRef idx="0"/>
        <a:fillRef idx="0"/>
        <a:effectRef idx="0"/>
        <a:fontRef idx="minor"/>
      </xdr:style>
      <xdr:txBody>
        <a:bodyPr lIns="27360" rIns="27360" tIns="23040" bIns="23040" anchor="ctr">
          <a:noAutofit/>
        </a:bodyPr>
        <a:p>
          <a:pPr algn="ctr">
            <a:lnSpc>
              <a:spcPct val="100000"/>
            </a:lnSpc>
          </a:pPr>
          <a:r>
            <a:rPr b="1" lang="it-IT" sz="1000" spc="-1" strike="noStrike">
              <a:solidFill>
                <a:srgbClr val="000000"/>
              </a:solidFill>
              <a:latin typeface="Arial"/>
            </a:rPr>
            <a:t>Anno 2004</a:t>
          </a:r>
          <a:endParaRPr b="0" lang="it-IT" sz="1000" spc="-1" strike="noStrike">
            <a:latin typeface="Times New Roman"/>
          </a:endParaRPr>
        </a:p>
      </xdr:txBody>
    </xdr:sp>
    <xdr:clientData/>
  </xdr:twoCellAnchor>
  <xdr:twoCellAnchor editAs="twoCell">
    <xdr:from>
      <xdr:col>7</xdr:col>
      <xdr:colOff>0</xdr:colOff>
      <xdr:row>0</xdr:row>
      <xdr:rowOff>0</xdr:rowOff>
    </xdr:from>
    <xdr:to>
      <xdr:col>7</xdr:col>
      <xdr:colOff>360</xdr:colOff>
      <xdr:row>0</xdr:row>
      <xdr:rowOff>360</xdr:rowOff>
    </xdr:to>
    <xdr:sp>
      <xdr:nvSpPr>
        <xdr:cNvPr id="49" name="CustomShape 1" hidden="1"/>
        <xdr:cNvSpPr/>
      </xdr:nvSpPr>
      <xdr:spPr>
        <a:xfrm>
          <a:off x="7347960" y="0"/>
          <a:ext cx="360" cy="360"/>
        </a:xfrm>
        <a:prstGeom prst="roundRect">
          <a:avLst>
            <a:gd name="adj" fmla="val 16667"/>
          </a:avLst>
        </a:prstGeom>
        <a:solidFill>
          <a:srgbClr val="ffffff"/>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27360" rIns="0" tIns="23040" bIns="23040" anchor="ctr">
          <a:noAutofit/>
        </a:bodyPr>
        <a:p>
          <a:pPr>
            <a:lnSpc>
              <a:spcPct val="100000"/>
            </a:lnSpc>
          </a:pPr>
          <a:r>
            <a:rPr b="1" lang="it-IT" sz="800" spc="-1" strike="noStrike">
              <a:solidFill>
                <a:srgbClr val="000000"/>
              </a:solidFill>
              <a:latin typeface="Arial"/>
            </a:rPr>
            <a:t>ISTITUZIONE......................................</a:t>
          </a:r>
          <a:endParaRPr b="0" lang="it-IT" sz="800" spc="-1" strike="noStrike">
            <a:latin typeface="Times New Roman"/>
          </a:endParaRPr>
        </a:p>
      </xdr:txBody>
    </xdr: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editAs="twoCell">
    <xdr:from>
      <xdr:col>4</xdr:col>
      <xdr:colOff>0</xdr:colOff>
      <xdr:row>0</xdr:row>
      <xdr:rowOff>0</xdr:rowOff>
    </xdr:from>
    <xdr:to>
      <xdr:col>4</xdr:col>
      <xdr:colOff>360</xdr:colOff>
      <xdr:row>0</xdr:row>
      <xdr:rowOff>360</xdr:rowOff>
    </xdr:to>
    <xdr:sp>
      <xdr:nvSpPr>
        <xdr:cNvPr id="50" name="CustomShape 1" hidden="1"/>
        <xdr:cNvSpPr/>
      </xdr:nvSpPr>
      <xdr:spPr>
        <a:xfrm>
          <a:off x="7000560" y="0"/>
          <a:ext cx="360" cy="360"/>
        </a:xfrm>
        <a:prstGeom prst="rect">
          <a:avLst/>
        </a:prstGeom>
        <a:noFill/>
        <a:ln w="9360">
          <a:solidFill>
            <a:srgbClr val="000000"/>
          </a:solidFill>
          <a:miter/>
        </a:ln>
        <a:effectLst>
          <a:outerShdw algn="ctr" dir="2700000" dist="35638" rotWithShape="0">
            <a:srgbClr val="000000"/>
          </a:outerShdw>
        </a:effectLst>
      </xdr:spPr>
      <xdr:style>
        <a:lnRef idx="0"/>
        <a:fillRef idx="0"/>
        <a:effectRef idx="0"/>
        <a:fontRef idx="minor"/>
      </xdr:style>
      <xdr:txBody>
        <a:bodyPr lIns="27360" rIns="27360" tIns="23040" bIns="23040" anchor="ctr">
          <a:noAutofit/>
        </a:bodyPr>
        <a:p>
          <a:pPr algn="ctr">
            <a:lnSpc>
              <a:spcPct val="100000"/>
            </a:lnSpc>
          </a:pPr>
          <a:r>
            <a:rPr b="1" lang="it-IT" sz="1000" spc="-1" strike="noStrike">
              <a:solidFill>
                <a:srgbClr val="000000"/>
              </a:solidFill>
              <a:latin typeface="Arial"/>
            </a:rPr>
            <a:t>Anno 2004</a:t>
          </a:r>
          <a:endParaRPr b="0" lang="it-IT" sz="1000" spc="-1" strike="noStrike">
            <a:latin typeface="Times New Roman"/>
          </a:endParaRPr>
        </a:p>
        <a:p>
          <a:pPr algn="ctr">
            <a:lnSpc>
              <a:spcPct val="100000"/>
            </a:lnSpc>
          </a:pPr>
          <a:endParaRPr b="0" lang="it-IT" sz="1000" spc="-1" strike="noStrike">
            <a:latin typeface="Times New Roman"/>
          </a:endParaRPr>
        </a:p>
      </xdr:txBody>
    </xdr:sp>
    <xdr:clientData/>
  </xdr:twoCellAnchor>
  <xdr:twoCellAnchor editAs="twoCell">
    <xdr:from>
      <xdr:col>4</xdr:col>
      <xdr:colOff>0</xdr:colOff>
      <xdr:row>0</xdr:row>
      <xdr:rowOff>0</xdr:rowOff>
    </xdr:from>
    <xdr:to>
      <xdr:col>4</xdr:col>
      <xdr:colOff>360</xdr:colOff>
      <xdr:row>0</xdr:row>
      <xdr:rowOff>360</xdr:rowOff>
    </xdr:to>
    <xdr:sp>
      <xdr:nvSpPr>
        <xdr:cNvPr id="51" name="CustomShape 1" hidden="1"/>
        <xdr:cNvSpPr/>
      </xdr:nvSpPr>
      <xdr:spPr>
        <a:xfrm>
          <a:off x="7000560" y="0"/>
          <a:ext cx="360" cy="360"/>
        </a:xfrm>
        <a:prstGeom prst="roundRect">
          <a:avLst>
            <a:gd name="adj" fmla="val 16667"/>
          </a:avLst>
        </a:prstGeom>
        <a:solidFill>
          <a:srgbClr val="ffffff"/>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27360" rIns="0" tIns="23040" bIns="23040" anchor="ctr">
          <a:noAutofit/>
        </a:bodyPr>
        <a:p>
          <a:pPr>
            <a:lnSpc>
              <a:spcPct val="100000"/>
            </a:lnSpc>
          </a:pPr>
          <a:r>
            <a:rPr b="1" lang="it-IT" sz="800" spc="-1" strike="noStrike">
              <a:solidFill>
                <a:srgbClr val="000000"/>
              </a:solidFill>
              <a:latin typeface="Arial"/>
            </a:rPr>
            <a:t>ISTITUZIONE......................................</a:t>
          </a:r>
          <a:endParaRPr b="0" lang="it-IT" sz="8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0</xdr:row>
      <xdr:rowOff>111600</xdr:rowOff>
    </xdr:from>
    <xdr:to>
      <xdr:col>6</xdr:col>
      <xdr:colOff>1050840</xdr:colOff>
      <xdr:row>0</xdr:row>
      <xdr:rowOff>645480</xdr:rowOff>
    </xdr:to>
    <xdr:sp>
      <xdr:nvSpPr>
        <xdr:cNvPr id="12" name="CustomShape 1"/>
        <xdr:cNvSpPr/>
      </xdr:nvSpPr>
      <xdr:spPr>
        <a:xfrm>
          <a:off x="379440" y="111600"/>
          <a:ext cx="8559720" cy="533880"/>
        </a:xfrm>
        <a:prstGeom prst="roundRect">
          <a:avLst>
            <a:gd name="adj" fmla="val 16667"/>
          </a:avLst>
        </a:prstGeom>
        <a:solidFill>
          <a:srgbClr val="c0c0c0"/>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45720" rIns="45720" tIns="36720" bIns="36720" anchor="ctr">
          <a:noAutofit/>
        </a:bodyPr>
        <a:p>
          <a:pPr algn="ctr">
            <a:lnSpc>
              <a:spcPct val="100000"/>
            </a:lnSpc>
          </a:pPr>
          <a:r>
            <a:rPr b="1" lang="it-IT" sz="1800" spc="-1" strike="noStrike">
              <a:solidFill>
                <a:srgbClr val="000000"/>
              </a:solidFill>
              <a:latin typeface="Arial"/>
            </a:rPr>
            <a:t>SCHEDA INFORMATIVA 1A</a:t>
          </a:r>
          <a:endParaRPr b="0" lang="it-IT" sz="1800" spc="-1" strike="noStrike">
            <a:latin typeface="Times New Roman"/>
          </a:endParaRPr>
        </a:p>
      </xdr:txBody>
    </xdr:sp>
    <xdr:clientData/>
  </xdr:twoCellAnchor>
  <xdr:twoCellAnchor editAs="twoCell">
    <xdr:from>
      <xdr:col>6</xdr:col>
      <xdr:colOff>0</xdr:colOff>
      <xdr:row>2</xdr:row>
      <xdr:rowOff>0</xdr:rowOff>
    </xdr:from>
    <xdr:to>
      <xdr:col>6</xdr:col>
      <xdr:colOff>360</xdr:colOff>
      <xdr:row>2</xdr:row>
      <xdr:rowOff>360</xdr:rowOff>
    </xdr:to>
    <xdr:sp>
      <xdr:nvSpPr>
        <xdr:cNvPr id="13" name="CustomShape 1" hidden="1"/>
        <xdr:cNvSpPr/>
      </xdr:nvSpPr>
      <xdr:spPr>
        <a:xfrm>
          <a:off x="7888320" y="1123920"/>
          <a:ext cx="360" cy="360"/>
        </a:xfrm>
        <a:prstGeom prst="rect">
          <a:avLst/>
        </a:prstGeom>
        <a:solidFill>
          <a:srgbClr val="ffffcc"/>
        </a:solidFill>
        <a:ln w="9360">
          <a:solidFill>
            <a:srgbClr val="000000"/>
          </a:solidFill>
          <a:miter/>
        </a:ln>
      </xdr:spPr>
      <xdr:style>
        <a:lnRef idx="0"/>
        <a:fillRef idx="0"/>
        <a:effectRef idx="0"/>
        <a:fontRef idx="minor"/>
      </xdr:style>
    </xdr:sp>
    <xdr:clientData/>
  </xdr:twoCellAnchor>
  <xdr:twoCellAnchor editAs="twoCell">
    <xdr:from>
      <xdr:col>6</xdr:col>
      <xdr:colOff>0</xdr:colOff>
      <xdr:row>2</xdr:row>
      <xdr:rowOff>0</xdr:rowOff>
    </xdr:from>
    <xdr:to>
      <xdr:col>6</xdr:col>
      <xdr:colOff>360</xdr:colOff>
      <xdr:row>2</xdr:row>
      <xdr:rowOff>360</xdr:rowOff>
    </xdr:to>
    <xdr:sp>
      <xdr:nvSpPr>
        <xdr:cNvPr id="14" name="CustomShape 1" hidden="1"/>
        <xdr:cNvSpPr/>
      </xdr:nvSpPr>
      <xdr:spPr>
        <a:xfrm>
          <a:off x="7888320" y="1123920"/>
          <a:ext cx="360" cy="360"/>
        </a:xfrm>
        <a:prstGeom prst="rect">
          <a:avLst/>
        </a:prstGeom>
        <a:solidFill>
          <a:srgbClr val="ffffcc"/>
        </a:solidFill>
        <a:ln w="9360">
          <a:solidFill>
            <a:srgbClr val="000000"/>
          </a:solidFill>
          <a:miter/>
        </a:ln>
      </xdr:spPr>
      <xdr:style>
        <a:lnRef idx="0"/>
        <a:fillRef idx="0"/>
        <a:effectRef idx="0"/>
        <a:fontRef idx="minor"/>
      </xdr:style>
    </xdr: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editAs="twoCell">
    <xdr:from>
      <xdr:col>4</xdr:col>
      <xdr:colOff>0</xdr:colOff>
      <xdr:row>0</xdr:row>
      <xdr:rowOff>0</xdr:rowOff>
    </xdr:from>
    <xdr:to>
      <xdr:col>4</xdr:col>
      <xdr:colOff>360</xdr:colOff>
      <xdr:row>0</xdr:row>
      <xdr:rowOff>360</xdr:rowOff>
    </xdr:to>
    <xdr:sp>
      <xdr:nvSpPr>
        <xdr:cNvPr id="52" name="CustomShape 1" hidden="1"/>
        <xdr:cNvSpPr/>
      </xdr:nvSpPr>
      <xdr:spPr>
        <a:xfrm>
          <a:off x="8187480" y="0"/>
          <a:ext cx="360" cy="360"/>
        </a:xfrm>
        <a:prstGeom prst="rect">
          <a:avLst/>
        </a:prstGeom>
        <a:noFill/>
        <a:ln w="9360">
          <a:solidFill>
            <a:srgbClr val="000000"/>
          </a:solidFill>
          <a:miter/>
        </a:ln>
        <a:effectLst>
          <a:outerShdw algn="ctr" dir="2700000" dist="35638" rotWithShape="0">
            <a:srgbClr val="000000"/>
          </a:outerShdw>
        </a:effectLst>
      </xdr:spPr>
      <xdr:style>
        <a:lnRef idx="0"/>
        <a:fillRef idx="0"/>
        <a:effectRef idx="0"/>
        <a:fontRef idx="minor"/>
      </xdr:style>
      <xdr:txBody>
        <a:bodyPr lIns="27360" rIns="27360" tIns="23040" bIns="23040" anchor="ctr">
          <a:noAutofit/>
        </a:bodyPr>
        <a:p>
          <a:pPr algn="ctr">
            <a:lnSpc>
              <a:spcPct val="100000"/>
            </a:lnSpc>
          </a:pPr>
          <a:r>
            <a:rPr b="1" lang="it-IT" sz="1000" spc="-1" strike="noStrike">
              <a:solidFill>
                <a:srgbClr val="000000"/>
              </a:solidFill>
              <a:latin typeface="Arial"/>
            </a:rPr>
            <a:t>Anno 2004</a:t>
          </a:r>
          <a:endParaRPr b="0" lang="it-IT" sz="1000" spc="-1" strike="noStrike">
            <a:latin typeface="Times New Roman"/>
          </a:endParaRPr>
        </a:p>
        <a:p>
          <a:pPr algn="ctr">
            <a:lnSpc>
              <a:spcPct val="100000"/>
            </a:lnSpc>
          </a:pPr>
          <a:endParaRPr b="0" lang="it-IT" sz="1000" spc="-1" strike="noStrike">
            <a:latin typeface="Times New Roman"/>
          </a:endParaRPr>
        </a:p>
      </xdr:txBody>
    </xdr:sp>
    <xdr:clientData/>
  </xdr:twoCellAnchor>
  <xdr:twoCellAnchor editAs="twoCell">
    <xdr:from>
      <xdr:col>4</xdr:col>
      <xdr:colOff>0</xdr:colOff>
      <xdr:row>0</xdr:row>
      <xdr:rowOff>0</xdr:rowOff>
    </xdr:from>
    <xdr:to>
      <xdr:col>4</xdr:col>
      <xdr:colOff>360</xdr:colOff>
      <xdr:row>0</xdr:row>
      <xdr:rowOff>360</xdr:rowOff>
    </xdr:to>
    <xdr:sp>
      <xdr:nvSpPr>
        <xdr:cNvPr id="53" name="CustomShape 1" hidden="1"/>
        <xdr:cNvSpPr/>
      </xdr:nvSpPr>
      <xdr:spPr>
        <a:xfrm>
          <a:off x="8187480" y="0"/>
          <a:ext cx="360" cy="360"/>
        </a:xfrm>
        <a:prstGeom prst="roundRect">
          <a:avLst>
            <a:gd name="adj" fmla="val 16667"/>
          </a:avLst>
        </a:prstGeom>
        <a:solidFill>
          <a:srgbClr val="ffffff"/>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27360" rIns="0" tIns="23040" bIns="23040" anchor="ctr">
          <a:noAutofit/>
        </a:bodyPr>
        <a:p>
          <a:pPr>
            <a:lnSpc>
              <a:spcPct val="100000"/>
            </a:lnSpc>
          </a:pPr>
          <a:r>
            <a:rPr b="1" lang="it-IT" sz="800" spc="-1" strike="noStrike">
              <a:solidFill>
                <a:srgbClr val="000000"/>
              </a:solidFill>
              <a:latin typeface="Arial"/>
            </a:rPr>
            <a:t>ISTITUZIONE......................................</a:t>
          </a:r>
          <a:endParaRPr b="0" lang="it-IT" sz="8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3240</xdr:colOff>
      <xdr:row>0</xdr:row>
      <xdr:rowOff>111600</xdr:rowOff>
    </xdr:from>
    <xdr:to>
      <xdr:col>6</xdr:col>
      <xdr:colOff>1051200</xdr:colOff>
      <xdr:row>0</xdr:row>
      <xdr:rowOff>645480</xdr:rowOff>
    </xdr:to>
    <xdr:sp>
      <xdr:nvSpPr>
        <xdr:cNvPr id="15" name="CustomShape 1"/>
        <xdr:cNvSpPr/>
      </xdr:nvSpPr>
      <xdr:spPr>
        <a:xfrm>
          <a:off x="382680" y="111600"/>
          <a:ext cx="8556840" cy="533880"/>
        </a:xfrm>
        <a:prstGeom prst="roundRect">
          <a:avLst>
            <a:gd name="adj" fmla="val 16667"/>
          </a:avLst>
        </a:prstGeom>
        <a:solidFill>
          <a:srgbClr val="c0c0c0"/>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45720" rIns="45720" tIns="36720" bIns="36720" anchor="ctr">
          <a:noAutofit/>
        </a:bodyPr>
        <a:p>
          <a:pPr algn="ctr">
            <a:lnSpc>
              <a:spcPct val="100000"/>
            </a:lnSpc>
          </a:pPr>
          <a:r>
            <a:rPr b="1" lang="it-IT" sz="1800" spc="-1" strike="noStrike">
              <a:solidFill>
                <a:srgbClr val="000000"/>
              </a:solidFill>
              <a:latin typeface="Arial"/>
            </a:rPr>
            <a:t>SCHEDA INFORMATIVA 1A</a:t>
          </a:r>
          <a:endParaRPr b="0" lang="it-IT" sz="1800" spc="-1" strike="noStrike">
            <a:latin typeface="Times New Roman"/>
          </a:endParaRPr>
        </a:p>
      </xdr:txBody>
    </xdr:sp>
    <xdr:clientData/>
  </xdr:twoCellAnchor>
  <xdr:twoCellAnchor editAs="twoCell">
    <xdr:from>
      <xdr:col>6</xdr:col>
      <xdr:colOff>0</xdr:colOff>
      <xdr:row>2</xdr:row>
      <xdr:rowOff>0</xdr:rowOff>
    </xdr:from>
    <xdr:to>
      <xdr:col>6</xdr:col>
      <xdr:colOff>360</xdr:colOff>
      <xdr:row>2</xdr:row>
      <xdr:rowOff>360</xdr:rowOff>
    </xdr:to>
    <xdr:sp>
      <xdr:nvSpPr>
        <xdr:cNvPr id="16" name="CustomShape 1" hidden="1"/>
        <xdr:cNvSpPr/>
      </xdr:nvSpPr>
      <xdr:spPr>
        <a:xfrm>
          <a:off x="7888320" y="1123920"/>
          <a:ext cx="360" cy="360"/>
        </a:xfrm>
        <a:prstGeom prst="rect">
          <a:avLst/>
        </a:prstGeom>
        <a:solidFill>
          <a:srgbClr val="ffffcc"/>
        </a:solidFill>
        <a:ln w="9360">
          <a:solidFill>
            <a:srgbClr val="000000"/>
          </a:solidFill>
          <a:miter/>
        </a:ln>
      </xdr:spPr>
      <xdr:style>
        <a:lnRef idx="0"/>
        <a:fillRef idx="0"/>
        <a:effectRef idx="0"/>
        <a:fontRef idx="minor"/>
      </xdr:style>
    </xdr:sp>
    <xdr:clientData/>
  </xdr:twoCellAnchor>
  <xdr:twoCellAnchor editAs="twoCell">
    <xdr:from>
      <xdr:col>6</xdr:col>
      <xdr:colOff>0</xdr:colOff>
      <xdr:row>2</xdr:row>
      <xdr:rowOff>0</xdr:rowOff>
    </xdr:from>
    <xdr:to>
      <xdr:col>6</xdr:col>
      <xdr:colOff>360</xdr:colOff>
      <xdr:row>2</xdr:row>
      <xdr:rowOff>360</xdr:rowOff>
    </xdr:to>
    <xdr:sp>
      <xdr:nvSpPr>
        <xdr:cNvPr id="17" name="CustomShape 1" hidden="1"/>
        <xdr:cNvSpPr/>
      </xdr:nvSpPr>
      <xdr:spPr>
        <a:xfrm>
          <a:off x="7888320" y="1123920"/>
          <a:ext cx="360" cy="360"/>
        </a:xfrm>
        <a:prstGeom prst="rect">
          <a:avLst/>
        </a:prstGeom>
        <a:solidFill>
          <a:srgbClr val="ffffcc"/>
        </a:solidFill>
        <a:ln w="9360">
          <a:solidFill>
            <a:srgbClr val="000000"/>
          </a:solidFill>
          <a:miter/>
        </a:ln>
      </xdr:spPr>
      <xdr:style>
        <a:lnRef idx="0"/>
        <a:fillRef idx="0"/>
        <a:effectRef idx="0"/>
        <a:fontRef idx="minor"/>
      </xdr:style>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2520</xdr:colOff>
      <xdr:row>0</xdr:row>
      <xdr:rowOff>113040</xdr:rowOff>
    </xdr:from>
    <xdr:to>
      <xdr:col>5</xdr:col>
      <xdr:colOff>243360</xdr:colOff>
      <xdr:row>0</xdr:row>
      <xdr:rowOff>459720</xdr:rowOff>
    </xdr:to>
    <xdr:sp>
      <xdr:nvSpPr>
        <xdr:cNvPr id="18" name="CustomShape 1"/>
        <xdr:cNvSpPr/>
      </xdr:nvSpPr>
      <xdr:spPr>
        <a:xfrm>
          <a:off x="381960" y="113040"/>
          <a:ext cx="6304680" cy="346680"/>
        </a:xfrm>
        <a:prstGeom prst="roundRect">
          <a:avLst>
            <a:gd name="adj" fmla="val 16667"/>
          </a:avLst>
        </a:prstGeom>
        <a:solidFill>
          <a:srgbClr val="c0c0c0"/>
        </a:solidFill>
        <a:ln w="9360">
          <a:solidFill>
            <a:srgbClr val="000000"/>
          </a:solidFill>
          <a:round/>
        </a:ln>
        <a:effectLst>
          <a:outerShdw algn="ctr" dir="2700000" dist="35638" rotWithShape="0">
            <a:srgbClr val="000000"/>
          </a:outerShdw>
        </a:effectLst>
      </xdr:spPr>
      <xdr:style>
        <a:lnRef idx="0"/>
        <a:fillRef idx="0"/>
        <a:effectRef idx="0"/>
        <a:fontRef idx="minor"/>
      </xdr:style>
      <xdr:txBody>
        <a:bodyPr lIns="45720" rIns="45720" tIns="36720" bIns="36720" anchor="ctr">
          <a:noAutofit/>
        </a:bodyPr>
        <a:p>
          <a:pPr algn="ctr">
            <a:lnSpc>
              <a:spcPct val="100000"/>
            </a:lnSpc>
          </a:pPr>
          <a:r>
            <a:rPr b="1" lang="it-IT" sz="1800" spc="-1" strike="noStrike">
              <a:solidFill>
                <a:srgbClr val="000000"/>
              </a:solidFill>
              <a:latin typeface="Arial"/>
            </a:rPr>
            <a:t>SCHEDA INFORMATIVA 1A_CONV</a:t>
          </a:r>
          <a:endParaRPr b="0" lang="it-IT" sz="1800" spc="-1" strike="noStrike">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3240</xdr:colOff>
      <xdr:row>1</xdr:row>
      <xdr:rowOff>38160</xdr:rowOff>
    </xdr:from>
    <xdr:to>
      <xdr:col>31</xdr:col>
      <xdr:colOff>169200</xdr:colOff>
      <xdr:row>1</xdr:row>
      <xdr:rowOff>272880</xdr:rowOff>
    </xdr:to>
    <xdr:sp>
      <xdr:nvSpPr>
        <xdr:cNvPr id="19" name="CustomShape 1"/>
        <xdr:cNvSpPr/>
      </xdr:nvSpPr>
      <xdr:spPr>
        <a:xfrm>
          <a:off x="3240" y="352440"/>
          <a:ext cx="6610320" cy="23472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1 </a:t>
          </a:r>
          <a:r>
            <a:rPr b="0" lang="it-IT" sz="1200" spc="-1" strike="noStrike">
              <a:solidFill>
                <a:srgbClr val="000000"/>
              </a:solidFill>
              <a:latin typeface="Arial"/>
            </a:rPr>
            <a:t>- </a:t>
          </a:r>
          <a:r>
            <a:rPr b="0" lang="it-IT" sz="1000" spc="-1" strike="noStrike">
              <a:solidFill>
                <a:srgbClr val="000000"/>
              </a:solidFill>
              <a:latin typeface="Arial"/>
            </a:rPr>
            <a:t>Personale dipendente a tempo indeterminato e personale dirigente in servizio al 31 dicembre</a:t>
          </a:r>
          <a:endParaRPr b="0" lang="it-IT" sz="1000" spc="-1" strike="noStrike">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9360</xdr:colOff>
      <xdr:row>1</xdr:row>
      <xdr:rowOff>38160</xdr:rowOff>
    </xdr:from>
    <xdr:to>
      <xdr:col>43</xdr:col>
      <xdr:colOff>637920</xdr:colOff>
      <xdr:row>1</xdr:row>
      <xdr:rowOff>294840</xdr:rowOff>
    </xdr:to>
    <xdr:sp>
      <xdr:nvSpPr>
        <xdr:cNvPr id="20" name="CustomShape 1"/>
        <xdr:cNvSpPr/>
      </xdr:nvSpPr>
      <xdr:spPr>
        <a:xfrm>
          <a:off x="9360" y="590400"/>
          <a:ext cx="11008080" cy="25668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1E</a:t>
          </a:r>
          <a:r>
            <a:rPr b="1" lang="it-IT" sz="800" spc="-1" strike="noStrike">
              <a:solidFill>
                <a:srgbClr val="000000"/>
              </a:solidFill>
              <a:latin typeface="Arial"/>
            </a:rPr>
            <a:t> </a:t>
          </a:r>
          <a:r>
            <a:rPr b="0" lang="it-IT" sz="800" spc="-1" strike="noStrike">
              <a:solidFill>
                <a:srgbClr val="000000"/>
              </a:solidFill>
              <a:latin typeface="Arial"/>
            </a:rPr>
            <a:t>- </a:t>
          </a:r>
          <a:r>
            <a:rPr b="0" lang="it-IT" sz="1000" spc="-1" strike="noStrike">
              <a:solidFill>
                <a:srgbClr val="000000"/>
              </a:solidFill>
              <a:latin typeface="Calibri"/>
            </a:rPr>
            <a:t>Distribuzione del personale al 31 dicembre secondo il numero dei differenziali stipendiali / differenziali economici di professionalità / posizioni stipendiali / fasce retributive</a:t>
          </a:r>
          <a:endParaRPr b="0" lang="it-IT" sz="1000" spc="-1" strike="noStrike">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23400</xdr:rowOff>
    </xdr:from>
    <xdr:to>
      <xdr:col>34</xdr:col>
      <xdr:colOff>2160</xdr:colOff>
      <xdr:row>1</xdr:row>
      <xdr:rowOff>302400</xdr:rowOff>
    </xdr:to>
    <xdr:sp>
      <xdr:nvSpPr>
        <xdr:cNvPr id="21" name="CustomShape 1"/>
        <xdr:cNvSpPr/>
      </xdr:nvSpPr>
      <xdr:spPr>
        <a:xfrm>
          <a:off x="0" y="575640"/>
          <a:ext cx="7747200" cy="27900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2 </a:t>
          </a:r>
          <a:r>
            <a:rPr b="0" lang="it-IT" sz="800" spc="-1" strike="noStrike">
              <a:solidFill>
                <a:srgbClr val="000000"/>
              </a:solidFill>
              <a:latin typeface="Arial"/>
            </a:rPr>
            <a:t> -  </a:t>
          </a:r>
          <a:r>
            <a:rPr b="0" lang="it-IT" sz="1000" spc="-1" strike="noStrike">
              <a:solidFill>
                <a:srgbClr val="000000"/>
              </a:solidFill>
              <a:latin typeface="Arial"/>
            </a:rPr>
            <a:t>Personale con contratto di lavoro flessibile </a:t>
          </a:r>
          <a:endParaRPr b="0" lang="it-IT" sz="1000" spc="-1" strike="noStrike">
            <a:latin typeface="Times New Roman"/>
          </a:endParaRPr>
        </a:p>
      </xdr:txBody>
    </xdr:sp>
    <xdr:clientData/>
  </xdr:twoCellAnchor>
  <xdr:twoCellAnchor editAs="twoCell">
    <xdr:from>
      <xdr:col>0</xdr:col>
      <xdr:colOff>0</xdr:colOff>
      <xdr:row>16</xdr:row>
      <xdr:rowOff>37440</xdr:rowOff>
    </xdr:from>
    <xdr:to>
      <xdr:col>35</xdr:col>
      <xdr:colOff>573480</xdr:colOff>
      <xdr:row>16</xdr:row>
      <xdr:rowOff>292680</xdr:rowOff>
    </xdr:to>
    <xdr:sp>
      <xdr:nvSpPr>
        <xdr:cNvPr id="22" name="CustomShape 1"/>
        <xdr:cNvSpPr/>
      </xdr:nvSpPr>
      <xdr:spPr>
        <a:xfrm>
          <a:off x="0" y="4666320"/>
          <a:ext cx="8948160" cy="25524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2 </a:t>
          </a:r>
          <a:r>
            <a:rPr b="0" lang="it-IT" sz="800" spc="-1" strike="noStrike">
              <a:solidFill>
                <a:srgbClr val="000000"/>
              </a:solidFill>
              <a:latin typeface="Arial"/>
            </a:rPr>
            <a:t> -  </a:t>
          </a:r>
          <a:r>
            <a:rPr b="0" lang="it-IT" sz="1000" spc="-1" strike="noStrike">
              <a:solidFill>
                <a:srgbClr val="000000"/>
              </a:solidFill>
              <a:latin typeface="Arial"/>
            </a:rPr>
            <a:t>Personale con modalità di lavoro flessibile </a:t>
          </a:r>
          <a:endParaRPr b="0" lang="it-IT" sz="1000" spc="-1" strike="noStrike">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2520</xdr:colOff>
      <xdr:row>2</xdr:row>
      <xdr:rowOff>182160</xdr:rowOff>
    </xdr:from>
    <xdr:to>
      <xdr:col>10</xdr:col>
      <xdr:colOff>758520</xdr:colOff>
      <xdr:row>3</xdr:row>
      <xdr:rowOff>114480</xdr:rowOff>
    </xdr:to>
    <xdr:sp>
      <xdr:nvSpPr>
        <xdr:cNvPr id="23" name="CustomShape 1"/>
        <xdr:cNvSpPr/>
      </xdr:nvSpPr>
      <xdr:spPr>
        <a:xfrm>
          <a:off x="349560" y="606960"/>
          <a:ext cx="10080360" cy="227520"/>
        </a:xfrm>
        <a:prstGeom prst="rect">
          <a:avLst/>
        </a:prstGeom>
        <a:solidFill>
          <a:srgbClr val="ffffff"/>
        </a:solidFill>
        <a:ln>
          <a:solidFill>
            <a:srgbClr val="000000"/>
          </a:solidFill>
        </a:ln>
        <a:effectLst>
          <a:outerShdw algn="ctr" dir="2700000" dist="35638" rotWithShape="0">
            <a:srgbClr val="000000"/>
          </a:outerShdw>
        </a:effectLst>
      </xdr:spPr>
      <xdr:style>
        <a:lnRef idx="0"/>
        <a:fillRef idx="0"/>
        <a:effectRef idx="0"/>
        <a:fontRef idx="minor"/>
      </xdr:style>
      <xdr:txBody>
        <a:bodyPr lIns="36720" rIns="0" tIns="27360" bIns="0">
          <a:noAutofit/>
        </a:bodyPr>
        <a:p>
          <a:pPr>
            <a:lnSpc>
              <a:spcPct val="100000"/>
            </a:lnSpc>
          </a:pPr>
          <a:r>
            <a:rPr b="1" lang="it-IT" sz="1200" spc="-1" strike="noStrike">
              <a:solidFill>
                <a:srgbClr val="000000"/>
              </a:solidFill>
              <a:latin typeface="Arial"/>
            </a:rPr>
            <a:t>Tabella 2A</a:t>
          </a:r>
          <a:r>
            <a:rPr b="0" lang="it-IT" sz="800" spc="-1" strike="noStrike">
              <a:solidFill>
                <a:srgbClr val="000000"/>
              </a:solidFill>
              <a:latin typeface="Arial"/>
            </a:rPr>
            <a:t> - </a:t>
          </a:r>
          <a:r>
            <a:rPr b="0" lang="it-IT" sz="1000" spc="-1" strike="noStrike">
              <a:solidFill>
                <a:srgbClr val="000000"/>
              </a:solidFill>
              <a:latin typeface="Arial"/>
            </a:rPr>
            <a:t>Distribuzione del personale a tempo determinato per anzianità di rapporto </a:t>
          </a:r>
          <a:endParaRPr b="0" lang="it-IT" sz="1000" spc="-1" strike="noStrike">
            <a:latin typeface="Times New Roman"/>
          </a:endParaRPr>
        </a:p>
      </xdr:txBody>
    </xdr:sp>
    <xdr:clientData/>
  </xdr:twoCellAnchor>
</xdr:wsDr>
</file>

<file path=xl/worksheets/_rels/sheet1.xml.rels><?xml version="1.0" encoding="UTF-8"?>
<Relationships xmlns="http://schemas.openxmlformats.org/package/2006/relationships"><Relationship Id="rId1" Type="http://schemas.openxmlformats.org/officeDocument/2006/relationships/hyperlink" Target="mailto:personale@comuneditempiopausania.it" TargetMode="External"/><Relationship Id="rId2" Type="http://schemas.openxmlformats.org/officeDocument/2006/relationships/hyperlink" Target="http://www.comune.tempiopausania.ot.it/" TargetMode="External"/><Relationship Id="rId3" Type="http://schemas.openxmlformats.org/officeDocument/2006/relationships/hyperlink" Target="mailto:magda.masu@gmail.it" TargetMode="External"/><Relationship Id="rId4" Type="http://schemas.openxmlformats.org/officeDocument/2006/relationships/hyperlink" Target="mailto:personale@comuneditempiopausania.it" TargetMode="External"/><Relationship Id="rId5"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drawing" Target="../drawings/drawing10.xml"/>
</Relationships>
</file>

<file path=xl/worksheets/_rels/sheet11.xml.rels><?xml version="1.0" encoding="UTF-8"?>
<Relationships xmlns="http://schemas.openxmlformats.org/package/2006/relationships"><Relationship Id="rId1" Type="http://schemas.openxmlformats.org/officeDocument/2006/relationships/drawing" Target="../drawings/drawing11.xml"/>
</Relationships>
</file>

<file path=xl/worksheets/_rels/sheet12.xml.rels><?xml version="1.0" encoding="UTF-8"?>
<Relationships xmlns="http://schemas.openxmlformats.org/package/2006/relationships"><Relationship Id="rId1" Type="http://schemas.openxmlformats.org/officeDocument/2006/relationships/drawing" Target="../drawings/drawing12.xml"/>
</Relationships>
</file>

<file path=xl/worksheets/_rels/sheet13.xml.rels><?xml version="1.0" encoding="UTF-8"?>
<Relationships xmlns="http://schemas.openxmlformats.org/package/2006/relationships"><Relationship Id="rId1" Type="http://schemas.openxmlformats.org/officeDocument/2006/relationships/drawing" Target="../drawings/drawing13.xml"/>
</Relationships>
</file>

<file path=xl/worksheets/_rels/sheet14.xml.rels><?xml version="1.0" encoding="UTF-8"?>
<Relationships xmlns="http://schemas.openxmlformats.org/package/2006/relationships"><Relationship Id="rId1" Type="http://schemas.openxmlformats.org/officeDocument/2006/relationships/drawing" Target="../drawings/drawing14.xml"/>
</Relationships>
</file>

<file path=xl/worksheets/_rels/sheet15.xml.rels><?xml version="1.0" encoding="UTF-8"?>
<Relationships xmlns="http://schemas.openxmlformats.org/package/2006/relationships"><Relationship Id="rId1" Type="http://schemas.openxmlformats.org/officeDocument/2006/relationships/drawing" Target="../drawings/drawing15.xml"/>
</Relationships>
</file>

<file path=xl/worksheets/_rels/sheet16.xml.rels><?xml version="1.0" encoding="UTF-8"?>
<Relationships xmlns="http://schemas.openxmlformats.org/package/2006/relationships"><Relationship Id="rId1" Type="http://schemas.openxmlformats.org/officeDocument/2006/relationships/drawing" Target="../drawings/drawing16.xml"/>
</Relationships>
</file>

<file path=xl/worksheets/_rels/sheet17.xml.rels><?xml version="1.0" encoding="UTF-8"?>
<Relationships xmlns="http://schemas.openxmlformats.org/package/2006/relationships"><Relationship Id="rId1" Type="http://schemas.openxmlformats.org/officeDocument/2006/relationships/drawing" Target="../drawings/drawing17.xml"/>
</Relationships>
</file>

<file path=xl/worksheets/_rels/sheet18.xml.rels><?xml version="1.0" encoding="UTF-8"?>
<Relationships xmlns="http://schemas.openxmlformats.org/package/2006/relationships"><Relationship Id="rId1" Type="http://schemas.openxmlformats.org/officeDocument/2006/relationships/drawing" Target="../drawings/drawing18.xml"/>
</Relationships>
</file>

<file path=xl/worksheets/_rels/sheet19.xml.rels><?xml version="1.0" encoding="UTF-8"?>
<Relationships xmlns="http://schemas.openxmlformats.org/package/2006/relationships"><Relationship Id="rId1" Type="http://schemas.openxmlformats.org/officeDocument/2006/relationships/drawing" Target="../drawings/drawing19.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20.xml.rels><?xml version="1.0" encoding="UTF-8"?>
<Relationships xmlns="http://schemas.openxmlformats.org/package/2006/relationships"><Relationship Id="rId1" Type="http://schemas.openxmlformats.org/officeDocument/2006/relationships/drawing" Target="../drawings/drawing20.xml"/>
</Relationships>
</file>

<file path=xl/worksheets/_rels/sheet21.xml.rels><?xml version="1.0" encoding="UTF-8"?>
<Relationships xmlns="http://schemas.openxmlformats.org/package/2006/relationships"><Relationship Id="rId1" Type="http://schemas.openxmlformats.org/officeDocument/2006/relationships/drawing" Target="../drawings/drawing21.xml"/>
</Relationships>
</file>

<file path=xl/worksheets/_rels/sheet22.xml.rels><?xml version="1.0" encoding="UTF-8"?>
<Relationships xmlns="http://schemas.openxmlformats.org/package/2006/relationships"><Relationship Id="rId1" Type="http://schemas.openxmlformats.org/officeDocument/2006/relationships/drawing" Target="../drawings/drawing22.xml"/>
</Relationships>
</file>

<file path=xl/worksheets/_rels/sheet23.xml.rels><?xml version="1.0" encoding="UTF-8"?>
<Relationships xmlns="http://schemas.openxmlformats.org/package/2006/relationships"><Relationship Id="rId1" Type="http://schemas.openxmlformats.org/officeDocument/2006/relationships/drawing" Target="../drawings/drawing23.xml"/>
</Relationships>
</file>

<file path=xl/worksheets/_rels/sheet24.xml.rels><?xml version="1.0" encoding="UTF-8"?>
<Relationships xmlns="http://schemas.openxmlformats.org/package/2006/relationships"><Relationship Id="rId1" Type="http://schemas.openxmlformats.org/officeDocument/2006/relationships/drawing" Target="../drawings/drawing24.xml"/>
</Relationships>
</file>

<file path=xl/worksheets/_rels/sheet28.xml.rels><?xml version="1.0" encoding="UTF-8"?>
<Relationships xmlns="http://schemas.openxmlformats.org/package/2006/relationships"><Relationship Id="rId1" Type="http://schemas.openxmlformats.org/officeDocument/2006/relationships/drawing" Target="../drawings/drawing25.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30.xml.rels><?xml version="1.0" encoding="UTF-8"?>
<Relationships xmlns="http://schemas.openxmlformats.org/package/2006/relationships"><Relationship Id="rId1" Type="http://schemas.openxmlformats.org/officeDocument/2006/relationships/drawing" Target="../drawings/drawing26.xml"/>
</Relationships>
</file>

<file path=xl/worksheets/_rels/sheet32.xml.rels><?xml version="1.0" encoding="UTF-8"?>
<Relationships xmlns="http://schemas.openxmlformats.org/package/2006/relationships"><Relationship Id="rId1" Type="http://schemas.openxmlformats.org/officeDocument/2006/relationships/drawing" Target="../drawings/drawing27.xml"/>
</Relationships>
</file>

<file path=xl/worksheets/_rels/sheet33.xml.rels><?xml version="1.0" encoding="UTF-8"?>
<Relationships xmlns="http://schemas.openxmlformats.org/package/2006/relationships"><Relationship Id="rId1" Type="http://schemas.openxmlformats.org/officeDocument/2006/relationships/drawing" Target="../drawings/drawing28.xml"/>
</Relationships>
</file>

<file path=xl/worksheets/_rels/sheet36.xml.rels><?xml version="1.0" encoding="UTF-8"?>
<Relationships xmlns="http://schemas.openxmlformats.org/package/2006/relationships"><Relationship Id="rId1" Type="http://schemas.openxmlformats.org/officeDocument/2006/relationships/drawing" Target="../drawings/drawing29.xml"/>
</Relationships>
</file>

<file path=xl/worksheets/_rels/sheet4.xml.rels><?xml version="1.0" encoding="UTF-8"?>
<Relationships xmlns="http://schemas.openxmlformats.org/package/2006/relationships"><Relationship Id="rId1" Type="http://schemas.openxmlformats.org/officeDocument/2006/relationships/drawing" Target="../drawings/drawing4.xml"/>
</Relationships>
</file>

<file path=xl/worksheets/_rels/sheet45.xml.rels><?xml version="1.0" encoding="UTF-8"?>
<Relationships xmlns="http://schemas.openxmlformats.org/package/2006/relationships"><Relationship Id="rId1" Type="http://schemas.openxmlformats.org/officeDocument/2006/relationships/drawing" Target="../drawings/drawing30.xml"/>
</Relationships>
</file>

<file path=xl/worksheets/_rels/sheet5.xml.rels><?xml version="1.0" encoding="UTF-8"?>
<Relationships xmlns="http://schemas.openxmlformats.org/package/2006/relationships"><Relationship Id="rId1" Type="http://schemas.openxmlformats.org/officeDocument/2006/relationships/drawing" Target="../drawings/drawing5.xml"/>
</Relationships>
</file>

<file path=xl/worksheets/_rels/sheet6.xml.rels><?xml version="1.0" encoding="UTF-8"?>
<Relationships xmlns="http://schemas.openxmlformats.org/package/2006/relationships"><Relationship Id="rId1" Type="http://schemas.openxmlformats.org/officeDocument/2006/relationships/drawing" Target="../drawings/drawing6.xml"/>
</Relationships>
</file>

<file path=xl/worksheets/_rels/sheet7.xml.rels><?xml version="1.0" encoding="UTF-8"?>
<Relationships xmlns="http://schemas.openxmlformats.org/package/2006/relationships"><Relationship Id="rId1" Type="http://schemas.openxmlformats.org/officeDocument/2006/relationships/drawing" Target="../drawings/drawing7.xml"/>
</Relationships>
</file>

<file path=xl/worksheets/_rels/sheet8.xml.rels><?xml version="1.0" encoding="UTF-8"?>
<Relationships xmlns="http://schemas.openxmlformats.org/package/2006/relationships"><Relationship Id="rId1" Type="http://schemas.openxmlformats.org/officeDocument/2006/relationships/drawing" Target="../drawings/drawing8.xml"/>
</Relationships>
</file>

<file path=xl/worksheets/_rels/sheet9.xml.rels><?xml version="1.0" encoding="UTF-8"?>
<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N252"/>
  <sheetViews>
    <sheetView showFormulas="false" showGridLines="false" showRowColHeaders="true" showZeros="true" rightToLeft="false" tabSelected="false" showOutlineSymbols="true" defaultGridColor="true" view="normal" topLeftCell="A27" colorId="64" zoomScale="110" zoomScaleNormal="110" zoomScalePageLayoutView="100" workbookViewId="0">
      <selection pane="topLeft" activeCell="E39" activeCellId="0" sqref="E39"/>
    </sheetView>
  </sheetViews>
  <sheetFormatPr defaultColWidth="6.296875" defaultRowHeight="13.2" zeroHeight="false" outlineLevelRow="0" outlineLevelCol="0"/>
  <cols>
    <col collapsed="false" customWidth="true" hidden="false" outlineLevel="0" max="1" min="1" style="1" width="6.72"/>
    <col collapsed="false" customWidth="true" hidden="false" outlineLevel="0" max="2" min="2" style="2" width="25.72"/>
    <col collapsed="false" customWidth="true" hidden="false" outlineLevel="0" max="3" min="3" style="2" width="31"/>
    <col collapsed="false" customWidth="true" hidden="false" outlineLevel="0" max="4" min="4" style="2" width="20.43"/>
    <col collapsed="false" customWidth="true" hidden="false" outlineLevel="0" max="5" min="5" style="2" width="40.71"/>
    <col collapsed="false" customWidth="true" hidden="false" outlineLevel="0" max="6" min="6" style="2" width="29"/>
    <col collapsed="false" customWidth="true" hidden="false" outlineLevel="0" max="7" min="7" style="2" width="26"/>
    <col collapsed="false" customWidth="true" hidden="true" outlineLevel="0" max="10" min="8" style="1" width="5.29"/>
    <col collapsed="false" customWidth="true" hidden="false" outlineLevel="0" max="11" min="11" style="3" width="38.71"/>
    <col collapsed="false" customWidth="false" hidden="false" outlineLevel="0" max="1024" min="12" style="1" width="6.29"/>
  </cols>
  <sheetData>
    <row r="1" customFormat="false" ht="57.75" hidden="false" customHeight="true" outlineLevel="0" collapsed="false">
      <c r="A1" s="4" t="s">
        <v>0</v>
      </c>
    </row>
    <row r="2" s="8" customFormat="true" ht="20.25" hidden="true" customHeight="true" outlineLevel="0" collapsed="false">
      <c r="A2" s="5" t="s">
        <v>1</v>
      </c>
      <c r="B2" s="6"/>
      <c r="C2" s="7"/>
      <c r="D2" s="7"/>
      <c r="E2" s="7"/>
      <c r="F2" s="7"/>
      <c r="G2" s="6"/>
      <c r="K2" s="9"/>
    </row>
    <row r="3" s="8" customFormat="true" ht="27" hidden="false" customHeight="true" outlineLevel="0" collapsed="false">
      <c r="A3" s="5"/>
      <c r="B3" s="10"/>
      <c r="C3" s="11" t="str">
        <f aca="false">t1!A1</f>
        <v>REGIONI ED AUTONOMIE LOCALI - anno 2023</v>
      </c>
      <c r="D3" s="11"/>
      <c r="E3" s="11"/>
      <c r="F3" s="11"/>
      <c r="G3" s="6"/>
      <c r="K3" s="9"/>
    </row>
    <row r="4" customFormat="false" ht="13.2" hidden="true" customHeight="false" outlineLevel="0" collapsed="false"/>
    <row r="5" customFormat="false" ht="13.2" hidden="false" customHeight="false" outlineLevel="0" collapsed="false">
      <c r="E5" s="1"/>
    </row>
    <row r="6" customFormat="false" ht="18" hidden="false" customHeight="true" outlineLevel="0" collapsed="false">
      <c r="B6" s="12" t="s">
        <v>2</v>
      </c>
      <c r="C6" s="12"/>
      <c r="D6" s="12"/>
      <c r="E6" s="12"/>
      <c r="F6" s="12"/>
      <c r="G6" s="12"/>
    </row>
    <row r="7" customFormat="false" ht="6" hidden="false" customHeight="true" outlineLevel="0" collapsed="false"/>
    <row r="8" customFormat="false" ht="19.5" hidden="true" customHeight="true" outlineLevel="0" collapsed="false">
      <c r="A8" s="13"/>
      <c r="B8" s="2" t="s">
        <v>3</v>
      </c>
      <c r="D8" s="14"/>
      <c r="E8" s="15"/>
      <c r="F8" s="15"/>
      <c r="G8" s="15"/>
    </row>
    <row r="9" customFormat="false" ht="29.1" hidden="true" customHeight="true" outlineLevel="0" collapsed="false">
      <c r="A9" s="13" t="s">
        <v>4</v>
      </c>
      <c r="B9" s="16" t="s">
        <v>5</v>
      </c>
      <c r="C9" s="16"/>
      <c r="D9" s="14"/>
      <c r="E9" s="17"/>
      <c r="F9" s="17"/>
      <c r="G9" s="17"/>
      <c r="K9" s="18" t="str">
        <f aca="false">IF(LEN(E9)=0,"E' NECESSARIO INSERIRE IL CODICE FISCALE DELL'ENTE","")</f>
        <v>E' NECESSARIO INSERIRE IL CODICE FISCALE DELL'ENTE</v>
      </c>
    </row>
    <row r="10" customFormat="false" ht="29.1" hidden="false" customHeight="true" outlineLevel="0" collapsed="false">
      <c r="A10" s="13"/>
      <c r="B10" s="16" t="s">
        <v>6</v>
      </c>
      <c r="C10" s="16"/>
      <c r="D10" s="14"/>
      <c r="E10" s="15" t="s">
        <v>7</v>
      </c>
      <c r="F10" s="15"/>
      <c r="G10" s="15"/>
      <c r="K10" s="18"/>
    </row>
    <row r="11" customFormat="false" ht="29.1" hidden="true" customHeight="true" outlineLevel="0" collapsed="false">
      <c r="A11" s="13"/>
      <c r="B11" s="16" t="s">
        <v>8</v>
      </c>
      <c r="C11" s="16"/>
      <c r="D11" s="14"/>
      <c r="E11" s="15"/>
      <c r="F11" s="15"/>
      <c r="G11" s="15"/>
      <c r="K11" s="18"/>
    </row>
    <row r="12" customFormat="false" ht="29.1" hidden="false" customHeight="true" outlineLevel="0" collapsed="false">
      <c r="A12" s="13"/>
      <c r="B12" s="16" t="s">
        <v>9</v>
      </c>
      <c r="C12" s="16"/>
      <c r="D12" s="14"/>
      <c r="E12" s="19" t="s">
        <v>10</v>
      </c>
      <c r="F12" s="19"/>
      <c r="G12" s="19"/>
      <c r="K12" s="18"/>
    </row>
    <row r="13" customFormat="false" ht="29.1" hidden="true" customHeight="true" outlineLevel="0" collapsed="false">
      <c r="A13" s="13" t="s">
        <v>4</v>
      </c>
      <c r="B13" s="16" t="s">
        <v>11</v>
      </c>
      <c r="C13" s="20"/>
      <c r="D13" s="21"/>
      <c r="E13" s="22"/>
      <c r="F13" s="23"/>
      <c r="G13" s="17"/>
      <c r="H13" s="24"/>
      <c r="I13" s="25"/>
      <c r="K13" s="26" t="str">
        <f aca="false">IF(AND(LEN(C13)&gt;0,LEN(D13)&gt;0,LEN(E13)&gt;0,LEN(F13)&gt;0,LEN(G13)&gt;0),"","E' NECESSARIO COMPILARE TUTTI I DATI DELL'INDIRIZZO")</f>
        <v>E' NECESSARIO COMPILARE TUTTI I DATI DELL'INDIRIZZO</v>
      </c>
    </row>
    <row r="14" s="29" customFormat="true" ht="20.25" hidden="true" customHeight="true" outlineLevel="0" collapsed="false">
      <c r="A14" s="13"/>
      <c r="B14" s="27"/>
      <c r="C14" s="28" t="s">
        <v>12</v>
      </c>
      <c r="D14" s="29" t="s">
        <v>13</v>
      </c>
      <c r="E14" s="28" t="s">
        <v>14</v>
      </c>
      <c r="F14" s="28" t="s">
        <v>15</v>
      </c>
      <c r="G14" s="28"/>
    </row>
    <row r="15" s="30" customFormat="true" ht="29.1" hidden="false" customHeight="true" outlineLevel="0" collapsed="false">
      <c r="A15" s="2"/>
      <c r="B15" s="16" t="s">
        <v>16</v>
      </c>
      <c r="D15" s="31" t="s">
        <v>17</v>
      </c>
      <c r="E15" s="31"/>
      <c r="F15" s="31"/>
      <c r="G15" s="31"/>
      <c r="K15" s="28"/>
    </row>
    <row r="16" customFormat="false" ht="18" hidden="false" customHeight="true" outlineLevel="0" collapsed="false">
      <c r="A16" s="13"/>
      <c r="B16" s="12" t="s">
        <v>18</v>
      </c>
      <c r="C16" s="12"/>
      <c r="D16" s="12"/>
      <c r="E16" s="12"/>
      <c r="F16" s="12"/>
      <c r="G16" s="12"/>
    </row>
    <row r="17" s="9" customFormat="true" ht="15" hidden="false" customHeight="true" outlineLevel="0" collapsed="false">
      <c r="A17" s="13"/>
      <c r="B17" s="32" t="s">
        <v>19</v>
      </c>
      <c r="C17" s="33"/>
      <c r="D17" s="33"/>
      <c r="E17" s="33"/>
      <c r="F17" s="33"/>
      <c r="G17" s="33"/>
    </row>
    <row r="18" s="9" customFormat="true" ht="15" hidden="false" customHeight="false" outlineLevel="0" collapsed="false">
      <c r="A18" s="13"/>
      <c r="B18" s="34" t="s">
        <v>20</v>
      </c>
      <c r="C18" s="34"/>
      <c r="D18" s="34" t="s">
        <v>21</v>
      </c>
      <c r="E18" s="34"/>
      <c r="F18" s="35" t="s">
        <v>22</v>
      </c>
      <c r="G18" s="36"/>
    </row>
    <row r="19" customFormat="false" ht="22.5" hidden="false" customHeight="true" outlineLevel="0" collapsed="false">
      <c r="A19" s="13"/>
      <c r="B19" s="37"/>
      <c r="C19" s="37"/>
      <c r="D19" s="37"/>
      <c r="E19" s="37"/>
      <c r="F19" s="38"/>
      <c r="G19" s="38"/>
      <c r="K19" s="26"/>
    </row>
    <row r="20" s="9" customFormat="true" ht="15" hidden="false" customHeight="true" outlineLevel="0" collapsed="false">
      <c r="A20" s="13"/>
      <c r="B20" s="32" t="s">
        <v>23</v>
      </c>
      <c r="D20" s="34"/>
      <c r="E20" s="34"/>
      <c r="F20" s="33"/>
      <c r="G20" s="33"/>
      <c r="I20" s="9" t="n">
        <v>1</v>
      </c>
    </row>
    <row r="21" s="9" customFormat="true" ht="15" hidden="false" customHeight="true" outlineLevel="0" collapsed="false">
      <c r="A21" s="13"/>
      <c r="B21" s="34" t="s">
        <v>20</v>
      </c>
      <c r="C21" s="34"/>
      <c r="D21" s="34" t="s">
        <v>21</v>
      </c>
      <c r="E21" s="34"/>
      <c r="F21" s="35" t="s">
        <v>22</v>
      </c>
      <c r="G21" s="39"/>
    </row>
    <row r="22" customFormat="false" ht="23.25" hidden="false" customHeight="true" outlineLevel="0" collapsed="false">
      <c r="A22" s="13"/>
      <c r="B22" s="40" t="s">
        <v>24</v>
      </c>
      <c r="C22" s="40"/>
      <c r="D22" s="40" t="s">
        <v>25</v>
      </c>
      <c r="E22" s="40"/>
      <c r="F22" s="41" t="s">
        <v>26</v>
      </c>
      <c r="G22" s="41"/>
      <c r="K22" s="26" t="str">
        <f aca="false">IF(OR(LEN(B22)&gt;0,LEN(D22)&gt;0),IF(LEN(F22)=0,"E' NECESSARIO COMPILARE IL CAMPO E-MAIL"," ")," ")</f>
        <v> </v>
      </c>
    </row>
    <row r="23" customFormat="false" ht="23.25" hidden="false" customHeight="true" outlineLevel="0" collapsed="false">
      <c r="A23" s="13"/>
      <c r="B23" s="40"/>
      <c r="C23" s="40"/>
      <c r="D23" s="40"/>
      <c r="E23" s="40"/>
      <c r="F23" s="40"/>
      <c r="G23" s="40"/>
      <c r="K23" s="26" t="str">
        <f aca="false">IF(OR(LEN(B23)&gt;0,LEN(D23)&gt;0),IF(LEN(F23)=0,"E' NECESSARIO COMPILARE IL CAMPO E-MAIL"," ")," ")</f>
        <v> </v>
      </c>
    </row>
    <row r="24" customFormat="false" ht="23.25" hidden="false" customHeight="true" outlineLevel="0" collapsed="false">
      <c r="A24" s="13"/>
      <c r="B24" s="40"/>
      <c r="C24" s="40"/>
      <c r="D24" s="40"/>
      <c r="E24" s="40"/>
      <c r="F24" s="40"/>
      <c r="G24" s="40"/>
      <c r="K24" s="26" t="str">
        <f aca="false">IF(OR(LEN(B24)&gt;0,LEN(D24)&gt;0),IF(LEN(F24)=0,"E' NECESSARIO COMPILARE IL CAMPO E-MAIL"," ")," ")</f>
        <v> </v>
      </c>
    </row>
    <row r="25" customFormat="false" ht="23.25" hidden="false" customHeight="true" outlineLevel="0" collapsed="false">
      <c r="A25" s="13"/>
      <c r="B25" s="40"/>
      <c r="C25" s="40"/>
      <c r="D25" s="40"/>
      <c r="E25" s="40"/>
      <c r="F25" s="40"/>
      <c r="G25" s="40"/>
      <c r="K25" s="26" t="str">
        <f aca="false">IF(OR(LEN(B25)&gt;0,LEN(D25)&gt;0),IF(LEN(F25)=0,"E' NECESSARIO COMPILARE IL CAMPO E-MAIL"," ")," ")</f>
        <v> </v>
      </c>
    </row>
    <row r="26" customFormat="false" ht="23.25" hidden="false" customHeight="true" outlineLevel="0" collapsed="false">
      <c r="A26" s="13"/>
      <c r="B26" s="40"/>
      <c r="C26" s="40"/>
      <c r="D26" s="40"/>
      <c r="E26" s="40"/>
      <c r="F26" s="40"/>
      <c r="G26" s="40"/>
      <c r="K26" s="26" t="str">
        <f aca="false">IF(OR(LEN(B26)&gt;0,LEN(D26)&gt;0),IF(LEN(F26)=0,"E' NECESSARIO COMPILARE IL CAMPO E-MAIL"," ")," ")</f>
        <v> </v>
      </c>
    </row>
    <row r="27" customFormat="false" ht="17.4" hidden="false" customHeight="false" outlineLevel="0" collapsed="false">
      <c r="A27" s="13"/>
      <c r="C27" s="42"/>
      <c r="D27" s="42"/>
      <c r="E27" s="14"/>
      <c r="F27" s="43"/>
      <c r="G27" s="43"/>
    </row>
    <row r="28" customFormat="false" ht="18" hidden="false" customHeight="true" outlineLevel="0" collapsed="false">
      <c r="A28" s="13"/>
      <c r="B28" s="44" t="s">
        <v>27</v>
      </c>
      <c r="C28" s="45"/>
      <c r="D28" s="45"/>
      <c r="E28" s="46"/>
      <c r="F28" s="47"/>
      <c r="G28" s="47"/>
      <c r="H28" s="48"/>
    </row>
    <row r="29" customFormat="false" ht="13.5" hidden="false" customHeight="true" outlineLevel="0" collapsed="false">
      <c r="A29" s="13"/>
      <c r="B29" s="45"/>
      <c r="C29" s="45"/>
      <c r="D29" s="45"/>
      <c r="E29" s="46"/>
      <c r="F29" s="46"/>
      <c r="G29" s="46"/>
      <c r="H29" s="48"/>
    </row>
    <row r="30" customFormat="false" ht="18" hidden="false" customHeight="true" outlineLevel="0" collapsed="false">
      <c r="A30" s="13"/>
      <c r="B30" s="12" t="s">
        <v>28</v>
      </c>
      <c r="C30" s="12"/>
      <c r="D30" s="12"/>
      <c r="E30" s="12"/>
      <c r="F30" s="12"/>
      <c r="G30" s="12"/>
      <c r="H30" s="48"/>
    </row>
    <row r="31" customFormat="false" ht="8.1" hidden="false" customHeight="true" outlineLevel="0" collapsed="false">
      <c r="A31" s="13"/>
      <c r="B31" s="49"/>
      <c r="E31" s="1"/>
    </row>
    <row r="32" s="3" customFormat="true" ht="15.75" hidden="false" customHeight="true" outlineLevel="0" collapsed="false">
      <c r="A32" s="13"/>
      <c r="B32" s="50" t="s">
        <v>29</v>
      </c>
      <c r="C32" s="50"/>
      <c r="D32" s="50" t="s">
        <v>30</v>
      </c>
      <c r="E32" s="50" t="s">
        <v>31</v>
      </c>
      <c r="F32" s="34" t="s">
        <v>32</v>
      </c>
      <c r="G32" s="1"/>
    </row>
    <row r="33" s="1" customFormat="true" ht="36" hidden="false" customHeight="true" outlineLevel="0" collapsed="false">
      <c r="A33" s="13"/>
      <c r="B33" s="21" t="s">
        <v>33</v>
      </c>
      <c r="C33" s="21"/>
      <c r="D33" s="21" t="s">
        <v>34</v>
      </c>
      <c r="E33" s="51" t="s">
        <v>35</v>
      </c>
      <c r="F33" s="52" t="s">
        <v>36</v>
      </c>
      <c r="K33" s="26" t="str">
        <f aca="false">IF(AND(LEN(B33)&gt;0,LEN(D33)&gt;0,LEN(E33)&gt;0,LEN(F33)&gt;0),"","COMPILARE TUTTI I DATI DEL RESPONSABILE CONTRASSEGNATI CON L'ASTERISCO")</f>
        <v/>
      </c>
    </row>
    <row r="34" customFormat="false" ht="20.25" hidden="true" customHeight="true" outlineLevel="0" collapsed="false">
      <c r="A34" s="13"/>
      <c r="B34" s="53"/>
      <c r="C34" s="53"/>
      <c r="D34" s="53"/>
      <c r="E34" s="54"/>
      <c r="F34" s="55"/>
      <c r="G34" s="1"/>
    </row>
    <row r="35" customFormat="false" ht="18" hidden="false" customHeight="true" outlineLevel="0" collapsed="false">
      <c r="A35" s="13"/>
      <c r="B35" s="16"/>
      <c r="C35" s="16"/>
      <c r="F35" s="1"/>
      <c r="G35" s="1"/>
    </row>
    <row r="36" customFormat="false" ht="18" hidden="false" customHeight="true" outlineLevel="0" collapsed="false">
      <c r="A36" s="13"/>
      <c r="B36" s="12" t="s">
        <v>37</v>
      </c>
      <c r="C36" s="12"/>
      <c r="D36" s="12"/>
      <c r="E36" s="12"/>
      <c r="F36" s="12"/>
      <c r="G36" s="12"/>
      <c r="H36" s="48"/>
    </row>
    <row r="37" customFormat="false" ht="8.1" hidden="false" customHeight="true" outlineLevel="0" collapsed="false">
      <c r="A37" s="13"/>
      <c r="B37" s="49"/>
      <c r="E37" s="1"/>
    </row>
    <row r="38" s="3" customFormat="true" ht="15.75" hidden="false" customHeight="true" outlineLevel="0" collapsed="false">
      <c r="A38" s="13"/>
      <c r="B38" s="50" t="s">
        <v>20</v>
      </c>
      <c r="C38" s="50"/>
      <c r="D38" s="50" t="s">
        <v>21</v>
      </c>
      <c r="E38" s="50" t="s">
        <v>22</v>
      </c>
      <c r="F38" s="3" t="s">
        <v>6</v>
      </c>
      <c r="G38" s="1"/>
    </row>
    <row r="39" s="1" customFormat="true" ht="23.25" hidden="false" customHeight="true" outlineLevel="0" collapsed="false">
      <c r="A39" s="13"/>
      <c r="B39" s="53" t="s">
        <v>38</v>
      </c>
      <c r="C39" s="53"/>
      <c r="D39" s="53" t="s">
        <v>39</v>
      </c>
      <c r="E39" s="56" t="s">
        <v>10</v>
      </c>
      <c r="F39" s="55" t="s">
        <v>40</v>
      </c>
      <c r="K39" s="26"/>
    </row>
    <row r="40" customFormat="false" ht="18" hidden="false" customHeight="true" outlineLevel="0" collapsed="false">
      <c r="A40" s="13"/>
      <c r="B40" s="16"/>
      <c r="C40" s="16"/>
      <c r="F40" s="1"/>
      <c r="G40" s="1"/>
    </row>
    <row r="41" customFormat="false" ht="18" hidden="false" customHeight="true" outlineLevel="0" collapsed="false">
      <c r="A41" s="13"/>
      <c r="B41" s="12" t="s">
        <v>41</v>
      </c>
      <c r="C41" s="12"/>
      <c r="D41" s="12"/>
      <c r="E41" s="12"/>
      <c r="F41" s="12"/>
      <c r="G41" s="12"/>
    </row>
    <row r="42" customFormat="false" ht="6" hidden="false" customHeight="true" outlineLevel="0" collapsed="false">
      <c r="A42" s="13"/>
      <c r="B42" s="16"/>
      <c r="C42" s="16"/>
      <c r="F42" s="57"/>
      <c r="G42" s="57"/>
    </row>
    <row r="43" customFormat="false" ht="29.25" hidden="true" customHeight="true" outlineLevel="0" collapsed="false">
      <c r="A43" s="13" t="n">
        <v>1</v>
      </c>
      <c r="B43" s="58" t="s">
        <v>42</v>
      </c>
      <c r="C43" s="58"/>
      <c r="D43" s="58"/>
      <c r="E43" s="58"/>
      <c r="F43" s="58"/>
      <c r="G43" s="58"/>
      <c r="H43" s="59"/>
      <c r="I43" s="59"/>
      <c r="J43" s="60"/>
      <c r="K43" s="26"/>
    </row>
    <row r="44" customFormat="false" ht="29.25" hidden="true" customHeight="true" outlineLevel="0" collapsed="false">
      <c r="A44" s="13" t="n">
        <v>2</v>
      </c>
      <c r="B44" s="58" t="s">
        <v>42</v>
      </c>
      <c r="C44" s="58"/>
      <c r="D44" s="58"/>
      <c r="E44" s="58"/>
      <c r="F44" s="58"/>
      <c r="G44" s="58"/>
      <c r="H44" s="59"/>
      <c r="I44" s="59"/>
      <c r="J44" s="60"/>
      <c r="K44" s="26"/>
    </row>
    <row r="45" customFormat="false" ht="4.35" hidden="true" customHeight="true" outlineLevel="0" collapsed="false">
      <c r="A45" s="13"/>
      <c r="B45" s="58"/>
      <c r="C45" s="58"/>
      <c r="D45" s="58"/>
      <c r="E45" s="58"/>
      <c r="F45" s="58"/>
      <c r="G45" s="58"/>
      <c r="H45" s="59"/>
      <c r="I45" s="59"/>
      <c r="J45" s="60"/>
      <c r="K45" s="26"/>
    </row>
    <row r="46" customFormat="false" ht="15" hidden="true" customHeight="true" outlineLevel="0" collapsed="false">
      <c r="A46" s="13"/>
      <c r="B46" s="58"/>
      <c r="C46" s="58"/>
      <c r="D46" s="58"/>
      <c r="E46" s="58"/>
      <c r="F46" s="58"/>
      <c r="G46" s="61"/>
      <c r="H46" s="59"/>
      <c r="I46" s="59"/>
      <c r="J46" s="60"/>
      <c r="K46" s="26"/>
    </row>
    <row r="47" customFormat="false" ht="29.25" hidden="true" customHeight="true" outlineLevel="0" collapsed="false">
      <c r="A47" s="13" t="s">
        <v>43</v>
      </c>
      <c r="B47" s="58" t="s">
        <v>42</v>
      </c>
      <c r="C47" s="58"/>
      <c r="D47" s="58"/>
      <c r="E47" s="58"/>
      <c r="F47" s="58"/>
      <c r="G47" s="62"/>
      <c r="H47" s="59"/>
      <c r="I47" s="59"/>
      <c r="J47" s="60"/>
      <c r="K47" s="26"/>
    </row>
    <row r="48" customFormat="false" ht="4.35" hidden="true" customHeight="true" outlineLevel="0" collapsed="false">
      <c r="A48" s="13"/>
      <c r="B48" s="58"/>
      <c r="C48" s="58"/>
      <c r="D48" s="58"/>
      <c r="E48" s="58"/>
      <c r="F48" s="58"/>
      <c r="H48" s="59"/>
      <c r="I48" s="59"/>
      <c r="J48" s="60"/>
      <c r="K48" s="26"/>
    </row>
    <row r="49" customFormat="false" ht="15" hidden="true" customHeight="true" outlineLevel="0" collapsed="false">
      <c r="A49" s="13"/>
      <c r="B49" s="58"/>
      <c r="C49" s="58"/>
      <c r="D49" s="58"/>
      <c r="E49" s="58"/>
      <c r="F49" s="58"/>
      <c r="G49" s="61"/>
      <c r="H49" s="59"/>
      <c r="I49" s="59"/>
      <c r="J49" s="60"/>
      <c r="K49" s="26"/>
    </row>
    <row r="50" customFormat="false" ht="29.25" hidden="true" customHeight="true" outlineLevel="0" collapsed="false">
      <c r="A50" s="13" t="s">
        <v>44</v>
      </c>
      <c r="B50" s="58" t="s">
        <v>42</v>
      </c>
      <c r="C50" s="58"/>
      <c r="D50" s="58"/>
      <c r="E50" s="58"/>
      <c r="F50" s="58"/>
      <c r="G50" s="62"/>
      <c r="H50" s="59"/>
      <c r="I50" s="59"/>
      <c r="J50" s="60"/>
      <c r="K50" s="26"/>
    </row>
    <row r="51" customFormat="false" ht="4.35" hidden="true" customHeight="true" outlineLevel="0" collapsed="false">
      <c r="A51" s="13"/>
      <c r="B51" s="58"/>
      <c r="C51" s="58"/>
      <c r="D51" s="58"/>
      <c r="E51" s="58"/>
      <c r="F51" s="58"/>
      <c r="G51" s="63"/>
      <c r="H51" s="59"/>
      <c r="I51" s="59"/>
      <c r="J51" s="60"/>
      <c r="K51" s="26"/>
    </row>
    <row r="52" customFormat="false" ht="15" hidden="false" customHeight="false" outlineLevel="0" collapsed="false">
      <c r="A52" s="13"/>
      <c r="B52" s="1"/>
      <c r="C52" s="1"/>
      <c r="F52" s="57"/>
      <c r="G52" s="61" t="s">
        <v>45</v>
      </c>
    </row>
    <row r="53" customFormat="false" ht="27" hidden="false" customHeight="true" outlineLevel="0" collapsed="false">
      <c r="A53" s="13" t="n">
        <v>5</v>
      </c>
      <c r="B53" s="64" t="s">
        <v>46</v>
      </c>
      <c r="C53" s="64"/>
      <c r="D53" s="64"/>
      <c r="E53" s="64"/>
      <c r="F53" s="64"/>
      <c r="G53" s="65" t="n">
        <v>0</v>
      </c>
      <c r="K53" s="26" t="str">
        <f aca="false">IF(G53="","INSERIRE CAMPO OBBLIGATORIO",IF(G53=" ","INSERIRE NUMERO VALIDO",""))</f>
        <v/>
      </c>
    </row>
    <row r="54" customFormat="false" ht="4.5" hidden="false" customHeight="true" outlineLevel="0" collapsed="false">
      <c r="A54" s="13"/>
      <c r="B54" s="66"/>
      <c r="C54" s="66"/>
      <c r="D54" s="67"/>
      <c r="E54" s="67"/>
      <c r="F54" s="67"/>
      <c r="G54" s="68"/>
    </row>
    <row r="55" customFormat="false" ht="15" hidden="false" customHeight="false" outlineLevel="0" collapsed="false">
      <c r="A55" s="13"/>
      <c r="B55" s="69"/>
      <c r="C55" s="69"/>
      <c r="D55" s="70"/>
      <c r="E55" s="70"/>
      <c r="F55" s="69"/>
      <c r="G55" s="61" t="s">
        <v>47</v>
      </c>
    </row>
    <row r="56" customFormat="false" ht="24" hidden="false" customHeight="true" outlineLevel="0" collapsed="false">
      <c r="A56" s="13" t="n">
        <v>6</v>
      </c>
      <c r="B56" s="64" t="s">
        <v>48</v>
      </c>
      <c r="C56" s="64"/>
      <c r="D56" s="64"/>
      <c r="E56" s="64"/>
      <c r="F56" s="64"/>
      <c r="G56" s="71" t="n">
        <v>0</v>
      </c>
      <c r="K56" s="26" t="str">
        <f aca="false">IF(G56="","INSERIRE CAMPO OBBLIGATORIO",IF(G56=" ","INSERIRE NUMERO VALIDO",""))</f>
        <v/>
      </c>
    </row>
    <row r="57" customFormat="false" ht="4.5" hidden="false" customHeight="true" outlineLevel="0" collapsed="false">
      <c r="A57" s="13"/>
      <c r="B57" s="66"/>
      <c r="C57" s="66"/>
      <c r="D57" s="70"/>
      <c r="E57" s="70"/>
      <c r="F57" s="69"/>
    </row>
    <row r="58" customFormat="false" ht="15" hidden="false" customHeight="false" outlineLevel="0" collapsed="false">
      <c r="A58" s="13"/>
      <c r="B58" s="69"/>
      <c r="C58" s="72"/>
      <c r="D58" s="73"/>
      <c r="E58" s="73"/>
      <c r="F58" s="74"/>
      <c r="G58" s="61" t="s">
        <v>47</v>
      </c>
    </row>
    <row r="59" customFormat="false" ht="24" hidden="false" customHeight="true" outlineLevel="0" collapsed="false">
      <c r="A59" s="13" t="n">
        <v>7</v>
      </c>
      <c r="B59" s="64" t="s">
        <v>49</v>
      </c>
      <c r="C59" s="64"/>
      <c r="D59" s="64"/>
      <c r="E59" s="64"/>
      <c r="F59" s="64"/>
      <c r="G59" s="65" t="n">
        <v>0</v>
      </c>
      <c r="K59" s="26" t="str">
        <f aca="false">IF(G59="","INSERIRE CAMPO OBBLIGATORIO",IF(G59=" ","INSERIRE NUMERO VALIDO",""))</f>
        <v/>
      </c>
    </row>
    <row r="60" customFormat="false" ht="4.5" hidden="false" customHeight="true" outlineLevel="0" collapsed="false">
      <c r="A60" s="13"/>
      <c r="B60" s="66"/>
      <c r="C60" s="66"/>
      <c r="D60" s="70"/>
      <c r="E60" s="70"/>
      <c r="F60" s="69"/>
      <c r="G60" s="2" t="s">
        <v>50</v>
      </c>
    </row>
    <row r="61" customFormat="false" ht="15" hidden="false" customHeight="false" outlineLevel="0" collapsed="false">
      <c r="A61" s="13"/>
      <c r="B61" s="69"/>
      <c r="C61" s="72"/>
      <c r="D61" s="73"/>
      <c r="E61" s="73"/>
      <c r="F61" s="74"/>
      <c r="G61" s="61" t="s">
        <v>47</v>
      </c>
    </row>
    <row r="62" customFormat="false" ht="24" hidden="false" customHeight="true" outlineLevel="0" collapsed="false">
      <c r="A62" s="13" t="n">
        <v>8</v>
      </c>
      <c r="B62" s="64" t="s">
        <v>51</v>
      </c>
      <c r="C62" s="64"/>
      <c r="D62" s="64"/>
      <c r="E62" s="64"/>
      <c r="F62" s="64"/>
      <c r="G62" s="65" t="n">
        <v>0</v>
      </c>
      <c r="K62" s="26" t="str">
        <f aca="false">IF(G62="","INSERIRE CAMPO OBBLIGATORIO",IF(G62=" ","INSERIRE NUMERO VALIDO",""))</f>
        <v/>
      </c>
    </row>
    <row r="63" customFormat="false" ht="4.5" hidden="false" customHeight="true" outlineLevel="0" collapsed="false">
      <c r="A63" s="13"/>
      <c r="B63" s="66"/>
      <c r="C63" s="66"/>
      <c r="D63" s="70"/>
      <c r="E63" s="70"/>
      <c r="F63" s="69"/>
      <c r="G63" s="2" t="s">
        <v>50</v>
      </c>
    </row>
    <row r="64" customFormat="false" ht="15" hidden="true" customHeight="true" outlineLevel="0" collapsed="false">
      <c r="A64" s="75"/>
      <c r="B64" s="66"/>
      <c r="C64" s="66"/>
      <c r="D64" s="70"/>
      <c r="E64" s="70"/>
      <c r="F64" s="69"/>
      <c r="I64" s="76"/>
      <c r="J64" s="76"/>
    </row>
    <row r="65" customFormat="false" ht="15" hidden="true" customHeight="true" outlineLevel="0" collapsed="false">
      <c r="A65" s="75"/>
      <c r="B65" s="66"/>
      <c r="C65" s="66"/>
      <c r="D65" s="70"/>
      <c r="E65" s="70"/>
      <c r="F65" s="69"/>
      <c r="I65" s="77"/>
      <c r="J65" s="76"/>
    </row>
    <row r="66" customFormat="false" ht="15" hidden="true" customHeight="true" outlineLevel="0" collapsed="false">
      <c r="A66" s="75"/>
      <c r="B66" s="66"/>
      <c r="C66" s="66"/>
      <c r="D66" s="70"/>
      <c r="E66" s="70"/>
      <c r="F66" s="69"/>
      <c r="I66" s="77"/>
      <c r="J66" s="76"/>
    </row>
    <row r="67" customFormat="false" ht="15" hidden="true" customHeight="true" outlineLevel="0" collapsed="false">
      <c r="A67" s="75"/>
      <c r="B67" s="66"/>
      <c r="C67" s="66"/>
      <c r="D67" s="70"/>
      <c r="E67" s="70"/>
      <c r="F67" s="69"/>
      <c r="I67" s="77"/>
      <c r="J67" s="76"/>
    </row>
    <row r="68" customFormat="false" ht="15" hidden="true" customHeight="true" outlineLevel="0" collapsed="false">
      <c r="A68" s="75"/>
      <c r="B68" s="66"/>
      <c r="C68" s="66"/>
      <c r="D68" s="70"/>
      <c r="E68" s="70"/>
      <c r="F68" s="69"/>
      <c r="I68" s="77"/>
      <c r="J68" s="76"/>
    </row>
    <row r="69" customFormat="false" ht="15" hidden="true" customHeight="true" outlineLevel="0" collapsed="false">
      <c r="A69" s="75"/>
      <c r="B69" s="66"/>
      <c r="C69" s="66"/>
      <c r="D69" s="70"/>
      <c r="E69" s="70"/>
      <c r="F69" s="69"/>
      <c r="I69" s="77"/>
      <c r="J69" s="76"/>
    </row>
    <row r="70" customFormat="false" ht="10.35" hidden="true" customHeight="true" outlineLevel="0" collapsed="false">
      <c r="A70" s="13"/>
      <c r="B70" s="66"/>
      <c r="C70" s="66"/>
      <c r="D70" s="70"/>
      <c r="E70" s="70"/>
      <c r="F70" s="69"/>
      <c r="G70" s="78"/>
    </row>
    <row r="71" customFormat="false" ht="10.35" hidden="true" customHeight="true" outlineLevel="0" collapsed="false">
      <c r="A71" s="13"/>
      <c r="B71" s="66"/>
      <c r="C71" s="66"/>
      <c r="D71" s="70"/>
      <c r="E71" s="70"/>
      <c r="F71" s="69"/>
      <c r="G71" s="78"/>
    </row>
    <row r="72" customFormat="false" ht="10.35" hidden="true" customHeight="true" outlineLevel="0" collapsed="false">
      <c r="A72" s="13"/>
      <c r="B72" s="66"/>
      <c r="C72" s="66"/>
      <c r="D72" s="70"/>
      <c r="E72" s="70"/>
      <c r="F72" s="69"/>
      <c r="G72" s="78"/>
    </row>
    <row r="73" customFormat="false" ht="10.35" hidden="true" customHeight="true" outlineLevel="0" collapsed="false">
      <c r="A73" s="13"/>
      <c r="B73" s="66"/>
      <c r="C73" s="66"/>
      <c r="D73" s="70"/>
      <c r="E73" s="70"/>
      <c r="F73" s="69"/>
      <c r="G73" s="78"/>
    </row>
    <row r="74" customFormat="false" ht="10.35" hidden="true" customHeight="true" outlineLevel="0" collapsed="false">
      <c r="A74" s="13"/>
      <c r="B74" s="66"/>
      <c r="C74" s="66"/>
      <c r="D74" s="70"/>
      <c r="E74" s="70"/>
      <c r="F74" s="69"/>
      <c r="G74" s="78"/>
    </row>
    <row r="75" customFormat="false" ht="10.35" hidden="true" customHeight="true" outlineLevel="0" collapsed="false">
      <c r="A75" s="13"/>
      <c r="B75" s="66"/>
      <c r="C75" s="66"/>
      <c r="D75" s="70"/>
      <c r="E75" s="70"/>
      <c r="F75" s="69"/>
      <c r="G75" s="78"/>
    </row>
    <row r="76" customFormat="false" ht="10.35" hidden="true" customHeight="true" outlineLevel="0" collapsed="false">
      <c r="A76" s="13"/>
      <c r="B76" s="66"/>
      <c r="C76" s="66"/>
      <c r="D76" s="70"/>
      <c r="E76" s="70"/>
      <c r="F76" s="69"/>
      <c r="G76" s="78"/>
    </row>
    <row r="77" customFormat="false" ht="10.35" hidden="true" customHeight="true" outlineLevel="0" collapsed="false">
      <c r="A77" s="13"/>
      <c r="B77" s="66"/>
      <c r="C77" s="66"/>
      <c r="D77" s="70"/>
      <c r="E77" s="70"/>
      <c r="F77" s="69"/>
      <c r="G77" s="78"/>
    </row>
    <row r="78" customFormat="false" ht="10.35" hidden="true" customHeight="true" outlineLevel="0" collapsed="false">
      <c r="A78" s="13"/>
      <c r="B78" s="66"/>
      <c r="C78" s="66"/>
      <c r="D78" s="70"/>
      <c r="E78" s="70"/>
      <c r="F78" s="69"/>
      <c r="G78" s="78"/>
    </row>
    <row r="79" customFormat="false" ht="10.35" hidden="true" customHeight="true" outlineLevel="0" collapsed="false">
      <c r="A79" s="13"/>
      <c r="B79" s="66"/>
      <c r="C79" s="66"/>
      <c r="D79" s="70"/>
      <c r="E79" s="70"/>
      <c r="F79" s="69"/>
      <c r="G79" s="79"/>
      <c r="K79" s="26"/>
    </row>
    <row r="80" customFormat="false" ht="17.25" hidden="true" customHeight="true" outlineLevel="0" collapsed="false">
      <c r="A80" s="13"/>
      <c r="B80" s="66"/>
      <c r="C80" s="66"/>
      <c r="D80" s="70"/>
      <c r="E80" s="70"/>
      <c r="F80" s="69"/>
    </row>
    <row r="81" customFormat="false" ht="15" hidden="false" customHeight="false" outlineLevel="0" collapsed="false">
      <c r="A81" s="13"/>
      <c r="B81" s="69"/>
      <c r="C81" s="72"/>
      <c r="D81" s="73"/>
      <c r="E81" s="73"/>
      <c r="F81" s="74"/>
      <c r="G81" s="61" t="s">
        <v>52</v>
      </c>
    </row>
    <row r="82" customFormat="false" ht="27" hidden="false" customHeight="true" outlineLevel="0" collapsed="false">
      <c r="A82" s="13" t="n">
        <v>9</v>
      </c>
      <c r="B82" s="64" t="s">
        <v>53</v>
      </c>
      <c r="C82" s="64"/>
      <c r="D82" s="64"/>
      <c r="E82" s="64"/>
      <c r="F82" s="64"/>
      <c r="G82" s="65" t="n">
        <v>726</v>
      </c>
      <c r="K82" s="26"/>
    </row>
    <row r="83" customFormat="false" ht="5.25" hidden="false" customHeight="true" outlineLevel="0" collapsed="false">
      <c r="A83" s="13"/>
      <c r="B83" s="80"/>
      <c r="C83" s="80"/>
      <c r="D83" s="80"/>
      <c r="E83" s="80"/>
      <c r="F83" s="80"/>
      <c r="K83" s="26"/>
    </row>
    <row r="84" customFormat="false" ht="15" hidden="true" customHeight="false" outlineLevel="0" collapsed="false">
      <c r="A84" s="13"/>
      <c r="B84" s="69"/>
      <c r="C84" s="72"/>
      <c r="D84" s="73"/>
      <c r="E84" s="73"/>
      <c r="F84" s="74"/>
      <c r="G84" s="61"/>
    </row>
    <row r="85" customFormat="false" ht="27" hidden="true" customHeight="true" outlineLevel="0" collapsed="false">
      <c r="A85" s="13" t="n">
        <v>10</v>
      </c>
      <c r="B85" s="64" t="s">
        <v>42</v>
      </c>
      <c r="C85" s="64"/>
      <c r="D85" s="64"/>
      <c r="E85" s="64"/>
      <c r="F85" s="64"/>
      <c r="G85" s="62"/>
      <c r="K85" s="26"/>
    </row>
    <row r="86" customFormat="false" ht="5.25" hidden="true" customHeight="true" outlineLevel="0" collapsed="false">
      <c r="A86" s="13"/>
      <c r="B86" s="80"/>
      <c r="C86" s="80"/>
      <c r="D86" s="80"/>
      <c r="E86" s="80"/>
      <c r="F86" s="80"/>
      <c r="K86" s="26"/>
    </row>
    <row r="87" customFormat="false" ht="15" hidden="true" customHeight="false" outlineLevel="0" collapsed="false">
      <c r="A87" s="13"/>
      <c r="B87" s="69"/>
      <c r="C87" s="72"/>
      <c r="D87" s="73"/>
      <c r="E87" s="73"/>
      <c r="F87" s="74"/>
      <c r="G87" s="61"/>
    </row>
    <row r="88" customFormat="false" ht="27" hidden="true" customHeight="true" outlineLevel="0" collapsed="false">
      <c r="A88" s="13" t="n">
        <v>11</v>
      </c>
      <c r="B88" s="64" t="s">
        <v>42</v>
      </c>
      <c r="C88" s="64"/>
      <c r="D88" s="64"/>
      <c r="E88" s="64"/>
      <c r="F88" s="64"/>
      <c r="G88" s="62"/>
      <c r="K88" s="26"/>
    </row>
    <row r="89" customFormat="false" ht="5.25" hidden="true" customHeight="true" outlineLevel="0" collapsed="false">
      <c r="A89" s="13"/>
      <c r="B89" s="80"/>
      <c r="C89" s="80"/>
      <c r="D89" s="80"/>
      <c r="E89" s="80"/>
      <c r="F89" s="80"/>
      <c r="K89" s="26"/>
    </row>
    <row r="90" customFormat="false" ht="13.8" hidden="true" customHeight="false" outlineLevel="0" collapsed="false">
      <c r="A90" s="81"/>
      <c r="B90" s="69"/>
      <c r="C90" s="72"/>
      <c r="D90" s="73"/>
      <c r="E90" s="73"/>
      <c r="F90" s="74"/>
      <c r="G90" s="61"/>
    </row>
    <row r="91" customFormat="false" ht="27" hidden="true" customHeight="true" outlineLevel="0" collapsed="false">
      <c r="A91" s="13" t="n">
        <v>12</v>
      </c>
      <c r="B91" s="64" t="s">
        <v>42</v>
      </c>
      <c r="C91" s="64"/>
      <c r="D91" s="64"/>
      <c r="E91" s="64"/>
      <c r="F91" s="64"/>
      <c r="G91" s="62"/>
      <c r="K91" s="26"/>
    </row>
    <row r="92" customFormat="false" ht="4.5" hidden="true" customHeight="true" outlineLevel="0" collapsed="false">
      <c r="A92" s="13"/>
      <c r="B92" s="80"/>
      <c r="C92" s="80"/>
      <c r="D92" s="80"/>
      <c r="E92" s="80"/>
      <c r="F92" s="80"/>
      <c r="G92" s="80"/>
      <c r="K92" s="26"/>
    </row>
    <row r="93" customFormat="false" ht="15" hidden="true" customHeight="false" outlineLevel="0" collapsed="false">
      <c r="A93" s="13"/>
      <c r="B93" s="69"/>
      <c r="C93" s="72"/>
      <c r="D93" s="73"/>
      <c r="E93" s="73"/>
      <c r="F93" s="74"/>
      <c r="G93" s="61"/>
    </row>
    <row r="94" customFormat="false" ht="27" hidden="true" customHeight="true" outlineLevel="0" collapsed="false">
      <c r="A94" s="13" t="n">
        <v>13</v>
      </c>
      <c r="B94" s="64" t="s">
        <v>42</v>
      </c>
      <c r="C94" s="64"/>
      <c r="D94" s="64"/>
      <c r="E94" s="64"/>
      <c r="F94" s="64"/>
      <c r="G94" s="62"/>
      <c r="K94" s="26"/>
    </row>
    <row r="95" customFormat="false" ht="4.5" hidden="true" customHeight="true" outlineLevel="0" collapsed="false">
      <c r="A95" s="13"/>
      <c r="B95" s="80"/>
      <c r="C95" s="80"/>
      <c r="D95" s="80"/>
      <c r="E95" s="80"/>
      <c r="F95" s="80"/>
      <c r="G95" s="80"/>
      <c r="K95" s="26"/>
    </row>
    <row r="96" customFormat="false" ht="15" hidden="true" customHeight="false" outlineLevel="0" collapsed="false">
      <c r="A96" s="13"/>
      <c r="B96" s="69"/>
      <c r="C96" s="72"/>
      <c r="D96" s="73"/>
      <c r="E96" s="73"/>
      <c r="F96" s="74"/>
      <c r="G96" s="61"/>
    </row>
    <row r="97" customFormat="false" ht="27" hidden="true" customHeight="true" outlineLevel="0" collapsed="false">
      <c r="A97" s="13" t="n">
        <v>30</v>
      </c>
      <c r="B97" s="64" t="s">
        <v>42</v>
      </c>
      <c r="C97" s="64"/>
      <c r="D97" s="64"/>
      <c r="E97" s="64"/>
      <c r="F97" s="64"/>
      <c r="G97" s="62"/>
      <c r="K97" s="26"/>
    </row>
    <row r="98" customFormat="false" ht="4.5" hidden="true" customHeight="true" outlineLevel="0" collapsed="false">
      <c r="A98" s="13"/>
      <c r="B98" s="80"/>
      <c r="C98" s="80"/>
      <c r="D98" s="80"/>
      <c r="E98" s="80"/>
      <c r="F98" s="80"/>
      <c r="G98" s="80"/>
      <c r="K98" s="26"/>
    </row>
    <row r="99" customFormat="false" ht="15" hidden="false" customHeight="false" outlineLevel="0" collapsed="false">
      <c r="A99" s="13"/>
      <c r="B99" s="69"/>
      <c r="C99" s="72"/>
      <c r="D99" s="73"/>
      <c r="E99" s="73"/>
      <c r="F99" s="74"/>
      <c r="G99" s="61" t="s">
        <v>45</v>
      </c>
    </row>
    <row r="100" customFormat="false" ht="27" hidden="false" customHeight="true" outlineLevel="0" collapsed="false">
      <c r="A100" s="13" t="n">
        <v>31</v>
      </c>
      <c r="B100" s="64" t="s">
        <v>54</v>
      </c>
      <c r="C100" s="64"/>
      <c r="D100" s="64"/>
      <c r="E100" s="64"/>
      <c r="F100" s="64"/>
      <c r="G100" s="65" t="n">
        <v>0</v>
      </c>
      <c r="K100" s="26"/>
    </row>
    <row r="101" customFormat="false" ht="4.5" hidden="false" customHeight="true" outlineLevel="0" collapsed="false">
      <c r="A101" s="13"/>
      <c r="B101" s="80"/>
      <c r="C101" s="80"/>
      <c r="D101" s="80"/>
      <c r="E101" s="80"/>
      <c r="F101" s="80"/>
      <c r="G101" s="80"/>
      <c r="K101" s="26"/>
    </row>
    <row r="102" customFormat="false" ht="15" hidden="false" customHeight="false" outlineLevel="0" collapsed="false">
      <c r="A102" s="13"/>
      <c r="B102" s="69"/>
      <c r="C102" s="72"/>
      <c r="D102" s="73"/>
      <c r="E102" s="73"/>
      <c r="F102" s="74"/>
      <c r="G102" s="61" t="s">
        <v>45</v>
      </c>
    </row>
    <row r="103" customFormat="false" ht="27" hidden="false" customHeight="true" outlineLevel="0" collapsed="false">
      <c r="A103" s="13" t="n">
        <v>32</v>
      </c>
      <c r="B103" s="64" t="s">
        <v>55</v>
      </c>
      <c r="C103" s="64"/>
      <c r="D103" s="64"/>
      <c r="E103" s="64"/>
      <c r="F103" s="64"/>
      <c r="G103" s="65" t="n">
        <v>0</v>
      </c>
      <c r="K103" s="26"/>
    </row>
    <row r="104" customFormat="false" ht="4.5" hidden="false" customHeight="true" outlineLevel="0" collapsed="false">
      <c r="A104" s="13"/>
      <c r="B104" s="80"/>
      <c r="C104" s="80"/>
      <c r="D104" s="80"/>
      <c r="E104" s="80"/>
      <c r="F104" s="80"/>
      <c r="G104" s="80"/>
      <c r="K104" s="26"/>
    </row>
    <row r="105" customFormat="false" ht="15" hidden="false" customHeight="false" outlineLevel="0" collapsed="false">
      <c r="A105" s="13"/>
      <c r="B105" s="69"/>
      <c r="C105" s="72"/>
      <c r="D105" s="73"/>
      <c r="E105" s="73"/>
      <c r="F105" s="74"/>
      <c r="G105" s="61" t="s">
        <v>45</v>
      </c>
    </row>
    <row r="106" customFormat="false" ht="27" hidden="false" customHeight="true" outlineLevel="0" collapsed="false">
      <c r="A106" s="13" t="n">
        <v>33</v>
      </c>
      <c r="B106" s="64" t="s">
        <v>56</v>
      </c>
      <c r="C106" s="64"/>
      <c r="D106" s="64"/>
      <c r="E106" s="64"/>
      <c r="F106" s="64"/>
      <c r="G106" s="65" t="n">
        <v>16</v>
      </c>
      <c r="K106" s="26"/>
    </row>
    <row r="107" customFormat="false" ht="4.5" hidden="false" customHeight="true" outlineLevel="0" collapsed="false">
      <c r="A107" s="13"/>
      <c r="B107" s="80"/>
      <c r="C107" s="80"/>
      <c r="D107" s="80"/>
      <c r="E107" s="80"/>
      <c r="F107" s="80"/>
      <c r="G107" s="80"/>
      <c r="K107" s="26"/>
    </row>
    <row r="108" customFormat="false" ht="15" hidden="false" customHeight="false" outlineLevel="0" collapsed="false">
      <c r="A108" s="13"/>
      <c r="B108" s="69"/>
      <c r="C108" s="72"/>
      <c r="D108" s="73"/>
      <c r="E108" s="73"/>
      <c r="F108" s="74"/>
      <c r="G108" s="61" t="s">
        <v>45</v>
      </c>
    </row>
    <row r="109" customFormat="false" ht="27" hidden="false" customHeight="true" outlineLevel="0" collapsed="false">
      <c r="A109" s="13" t="n">
        <v>34</v>
      </c>
      <c r="B109" s="64" t="s">
        <v>57</v>
      </c>
      <c r="C109" s="64"/>
      <c r="D109" s="64"/>
      <c r="E109" s="64"/>
      <c r="F109" s="64"/>
      <c r="G109" s="65" t="n">
        <v>2</v>
      </c>
      <c r="K109" s="26"/>
    </row>
    <row r="110" customFormat="false" ht="4.5" hidden="false" customHeight="true" outlineLevel="0" collapsed="false">
      <c r="A110" s="13"/>
      <c r="B110" s="80"/>
      <c r="C110" s="80"/>
      <c r="D110" s="80"/>
      <c r="E110" s="80"/>
      <c r="F110" s="80"/>
      <c r="G110" s="80"/>
      <c r="K110" s="26"/>
    </row>
    <row r="111" customFormat="false" ht="15" hidden="false" customHeight="false" outlineLevel="0" collapsed="false">
      <c r="A111" s="13"/>
      <c r="B111" s="69"/>
      <c r="C111" s="72"/>
      <c r="D111" s="73"/>
      <c r="E111" s="73"/>
      <c r="F111" s="74"/>
      <c r="G111" s="61" t="s">
        <v>45</v>
      </c>
    </row>
    <row r="112" customFormat="false" ht="27" hidden="false" customHeight="true" outlineLevel="0" collapsed="false">
      <c r="A112" s="13" t="n">
        <v>35</v>
      </c>
      <c r="B112" s="82" t="s">
        <v>58</v>
      </c>
      <c r="C112" s="82"/>
      <c r="D112" s="82"/>
      <c r="E112" s="82"/>
      <c r="F112" s="82"/>
      <c r="G112" s="65" t="n">
        <v>0</v>
      </c>
      <c r="K112" s="26"/>
    </row>
    <row r="113" customFormat="false" ht="4.5" hidden="false" customHeight="true" outlineLevel="0" collapsed="false">
      <c r="A113" s="13"/>
      <c r="B113" s="80"/>
      <c r="C113" s="80"/>
      <c r="D113" s="80"/>
      <c r="E113" s="80"/>
      <c r="F113" s="80"/>
      <c r="G113" s="80"/>
      <c r="K113" s="26"/>
    </row>
    <row r="114" customFormat="false" ht="15" hidden="false" customHeight="false" outlineLevel="0" collapsed="false">
      <c r="A114" s="13"/>
      <c r="B114" s="69"/>
      <c r="C114" s="72"/>
      <c r="D114" s="73"/>
      <c r="E114" s="73"/>
      <c r="F114" s="74"/>
      <c r="G114" s="61" t="s">
        <v>45</v>
      </c>
    </row>
    <row r="115" customFormat="false" ht="27" hidden="false" customHeight="true" outlineLevel="0" collapsed="false">
      <c r="A115" s="13" t="n">
        <v>36</v>
      </c>
      <c r="B115" s="82" t="s">
        <v>59</v>
      </c>
      <c r="C115" s="82"/>
      <c r="D115" s="82"/>
      <c r="E115" s="82"/>
      <c r="F115" s="82"/>
      <c r="G115" s="65" t="n">
        <v>0</v>
      </c>
      <c r="K115" s="26"/>
    </row>
    <row r="116" customFormat="false" ht="4.5" hidden="false" customHeight="true" outlineLevel="0" collapsed="false">
      <c r="A116" s="13"/>
      <c r="B116" s="80"/>
      <c r="C116" s="80"/>
      <c r="D116" s="80"/>
      <c r="E116" s="80"/>
      <c r="F116" s="80"/>
      <c r="G116" s="80"/>
      <c r="K116" s="26"/>
    </row>
    <row r="117" customFormat="false" ht="15" hidden="false" customHeight="false" outlineLevel="0" collapsed="false">
      <c r="A117" s="13"/>
      <c r="B117" s="83"/>
      <c r="C117" s="83"/>
      <c r="D117" s="83"/>
      <c r="E117" s="83"/>
      <c r="F117" s="83"/>
      <c r="G117" s="61" t="s">
        <v>45</v>
      </c>
    </row>
    <row r="118" customFormat="false" ht="27.6" hidden="false" customHeight="true" outlineLevel="0" collapsed="false">
      <c r="A118" s="13" t="n">
        <v>37</v>
      </c>
      <c r="B118" s="82" t="s">
        <v>60</v>
      </c>
      <c r="C118" s="82"/>
      <c r="D118" s="82"/>
      <c r="E118" s="82"/>
      <c r="F118" s="82"/>
      <c r="G118" s="65" t="n">
        <v>0</v>
      </c>
      <c r="K118" s="26"/>
    </row>
    <row r="119" customFormat="false" ht="4.5" hidden="false" customHeight="true" outlineLevel="0" collapsed="false">
      <c r="A119" s="13"/>
      <c r="B119" s="80"/>
      <c r="C119" s="80"/>
      <c r="D119" s="80"/>
      <c r="E119" s="80"/>
      <c r="F119" s="80"/>
      <c r="G119" s="80"/>
      <c r="K119" s="26"/>
    </row>
    <row r="120" customFormat="false" ht="15" hidden="false" customHeight="false" outlineLevel="0" collapsed="false">
      <c r="A120" s="13"/>
      <c r="B120" s="69"/>
      <c r="C120" s="72"/>
      <c r="D120" s="73"/>
      <c r="E120" s="73"/>
      <c r="F120" s="74"/>
      <c r="G120" s="61" t="s">
        <v>52</v>
      </c>
    </row>
    <row r="121" customFormat="false" ht="27" hidden="false" customHeight="true" outlineLevel="0" collapsed="false">
      <c r="A121" s="13" t="n">
        <v>38</v>
      </c>
      <c r="B121" s="64" t="s">
        <v>61</v>
      </c>
      <c r="C121" s="64"/>
      <c r="D121" s="64"/>
      <c r="E121" s="64"/>
      <c r="F121" s="64"/>
      <c r="G121" s="65" t="n">
        <v>0</v>
      </c>
      <c r="K121" s="26"/>
    </row>
    <row r="122" customFormat="false" ht="4.5" hidden="false" customHeight="true" outlineLevel="0" collapsed="false">
      <c r="A122" s="13"/>
      <c r="B122" s="80"/>
      <c r="C122" s="80"/>
      <c r="D122" s="80"/>
      <c r="E122" s="80"/>
      <c r="F122" s="80"/>
      <c r="G122" s="80"/>
      <c r="K122" s="26"/>
    </row>
    <row r="123" customFormat="false" ht="15" hidden="false" customHeight="false" outlineLevel="0" collapsed="false">
      <c r="A123" s="13"/>
      <c r="B123" s="69"/>
      <c r="C123" s="72"/>
      <c r="D123" s="73"/>
      <c r="E123" s="73"/>
      <c r="F123" s="74"/>
      <c r="G123" s="61" t="s">
        <v>52</v>
      </c>
    </row>
    <row r="124" customFormat="false" ht="27" hidden="false" customHeight="true" outlineLevel="0" collapsed="false">
      <c r="A124" s="13" t="n">
        <v>39</v>
      </c>
      <c r="B124" s="64" t="s">
        <v>62</v>
      </c>
      <c r="C124" s="64"/>
      <c r="D124" s="64"/>
      <c r="E124" s="64"/>
      <c r="F124" s="64"/>
      <c r="G124" s="65" t="n">
        <v>0</v>
      </c>
      <c r="K124" s="26"/>
    </row>
    <row r="125" customFormat="false" ht="4.5" hidden="false" customHeight="true" outlineLevel="0" collapsed="false">
      <c r="A125" s="13"/>
      <c r="B125" s="80"/>
      <c r="C125" s="80"/>
      <c r="D125" s="80"/>
      <c r="E125" s="80"/>
      <c r="F125" s="80"/>
      <c r="G125" s="80"/>
      <c r="K125" s="26"/>
    </row>
    <row r="126" customFormat="false" ht="15" hidden="false" customHeight="false" outlineLevel="0" collapsed="false">
      <c r="A126" s="13"/>
      <c r="B126" s="69"/>
      <c r="C126" s="72"/>
      <c r="D126" s="73"/>
      <c r="E126" s="73"/>
      <c r="F126" s="74"/>
      <c r="G126" s="61" t="s">
        <v>52</v>
      </c>
    </row>
    <row r="127" customFormat="false" ht="27" hidden="false" customHeight="true" outlineLevel="0" collapsed="false">
      <c r="A127" s="13" t="n">
        <v>40</v>
      </c>
      <c r="B127" s="64" t="s">
        <v>63</v>
      </c>
      <c r="C127" s="64"/>
      <c r="D127" s="64"/>
      <c r="E127" s="64"/>
      <c r="F127" s="64"/>
      <c r="G127" s="65" t="n">
        <v>0</v>
      </c>
      <c r="K127" s="26"/>
    </row>
    <row r="128" customFormat="false" ht="4.5" hidden="false" customHeight="true" outlineLevel="0" collapsed="false">
      <c r="A128" s="13"/>
      <c r="B128" s="80"/>
      <c r="C128" s="80"/>
      <c r="D128" s="80"/>
      <c r="E128" s="80"/>
      <c r="F128" s="80"/>
      <c r="G128" s="80"/>
      <c r="K128" s="26"/>
    </row>
    <row r="129" customFormat="false" ht="15" hidden="true" customHeight="false" outlineLevel="0" collapsed="false">
      <c r="A129" s="13"/>
      <c r="B129" s="69"/>
      <c r="C129" s="72"/>
      <c r="D129" s="73"/>
      <c r="E129" s="73"/>
      <c r="F129" s="74"/>
      <c r="G129" s="61"/>
    </row>
    <row r="130" customFormat="false" ht="27" hidden="true" customHeight="true" outlineLevel="0" collapsed="false">
      <c r="A130" s="13" t="n">
        <v>41</v>
      </c>
      <c r="B130" s="64" t="s">
        <v>42</v>
      </c>
      <c r="C130" s="64"/>
      <c r="D130" s="64"/>
      <c r="E130" s="64"/>
      <c r="F130" s="64"/>
      <c r="G130" s="62"/>
      <c r="K130" s="26"/>
    </row>
    <row r="131" customFormat="false" ht="4.5" hidden="true" customHeight="true" outlineLevel="0" collapsed="false">
      <c r="A131" s="13"/>
      <c r="B131" s="80"/>
      <c r="C131" s="80"/>
      <c r="D131" s="80"/>
      <c r="E131" s="80"/>
      <c r="F131" s="80"/>
      <c r="G131" s="80"/>
      <c r="K131" s="26"/>
    </row>
    <row r="132" customFormat="false" ht="15" hidden="true" customHeight="false" outlineLevel="0" collapsed="false">
      <c r="A132" s="13"/>
      <c r="B132" s="69"/>
      <c r="C132" s="72"/>
      <c r="D132" s="73"/>
      <c r="E132" s="73"/>
      <c r="F132" s="74"/>
      <c r="G132" s="61"/>
    </row>
    <row r="133" customFormat="false" ht="27" hidden="true" customHeight="true" outlineLevel="0" collapsed="false">
      <c r="A133" s="13" t="n">
        <v>42</v>
      </c>
      <c r="B133" s="64" t="s">
        <v>42</v>
      </c>
      <c r="C133" s="64"/>
      <c r="D133" s="64"/>
      <c r="E133" s="64"/>
      <c r="F133" s="64"/>
      <c r="G133" s="62"/>
      <c r="K133" s="26"/>
    </row>
    <row r="134" customFormat="false" ht="4.5" hidden="true" customHeight="true" outlineLevel="0" collapsed="false">
      <c r="A134" s="13"/>
      <c r="B134" s="80"/>
      <c r="C134" s="80"/>
      <c r="D134" s="80"/>
      <c r="E134" s="80"/>
      <c r="F134" s="80"/>
      <c r="G134" s="80"/>
      <c r="K134" s="26"/>
    </row>
    <row r="135" customFormat="false" ht="15" hidden="true" customHeight="false" outlineLevel="0" collapsed="false">
      <c r="A135" s="13"/>
      <c r="B135" s="69"/>
      <c r="C135" s="72"/>
      <c r="D135" s="73"/>
      <c r="E135" s="73"/>
      <c r="F135" s="74"/>
      <c r="G135" s="61"/>
    </row>
    <row r="136" customFormat="false" ht="27" hidden="true" customHeight="true" outlineLevel="0" collapsed="false">
      <c r="A136" s="13" t="n">
        <v>43</v>
      </c>
      <c r="B136" s="64" t="s">
        <v>42</v>
      </c>
      <c r="C136" s="64"/>
      <c r="D136" s="64"/>
      <c r="E136" s="64"/>
      <c r="F136" s="64"/>
      <c r="G136" s="62"/>
      <c r="K136" s="26"/>
    </row>
    <row r="137" customFormat="false" ht="4.5" hidden="true" customHeight="true" outlineLevel="0" collapsed="false">
      <c r="A137" s="13"/>
      <c r="B137" s="80"/>
      <c r="C137" s="80"/>
      <c r="D137" s="80"/>
      <c r="E137" s="80"/>
      <c r="F137" s="80"/>
      <c r="G137" s="80"/>
      <c r="K137" s="26"/>
    </row>
    <row r="138" customFormat="false" ht="15" hidden="true" customHeight="false" outlineLevel="0" collapsed="false">
      <c r="A138" s="13"/>
      <c r="B138" s="69"/>
      <c r="C138" s="72"/>
      <c r="D138" s="73"/>
      <c r="E138" s="73"/>
      <c r="F138" s="74"/>
      <c r="G138" s="61"/>
    </row>
    <row r="139" customFormat="false" ht="27" hidden="true" customHeight="true" outlineLevel="0" collapsed="false">
      <c r="A139" s="13" t="n">
        <v>44</v>
      </c>
      <c r="B139" s="64" t="s">
        <v>42</v>
      </c>
      <c r="C139" s="64"/>
      <c r="D139" s="64"/>
      <c r="E139" s="64"/>
      <c r="F139" s="64"/>
      <c r="G139" s="62"/>
      <c r="K139" s="26"/>
    </row>
    <row r="140" customFormat="false" ht="4.5" hidden="true" customHeight="true" outlineLevel="0" collapsed="false">
      <c r="A140" s="13"/>
      <c r="B140" s="80"/>
      <c r="C140" s="80"/>
      <c r="D140" s="80"/>
      <c r="E140" s="80"/>
      <c r="F140" s="80"/>
      <c r="G140" s="80"/>
      <c r="K140" s="26"/>
    </row>
    <row r="141" customFormat="false" ht="15" hidden="true" customHeight="false" outlineLevel="0" collapsed="false">
      <c r="A141" s="13"/>
      <c r="B141" s="69"/>
      <c r="C141" s="72"/>
      <c r="D141" s="73"/>
      <c r="E141" s="73"/>
      <c r="F141" s="74"/>
      <c r="G141" s="61"/>
    </row>
    <row r="142" customFormat="false" ht="27" hidden="true" customHeight="true" outlineLevel="0" collapsed="false">
      <c r="A142" s="13" t="n">
        <v>45</v>
      </c>
      <c r="B142" s="64" t="s">
        <v>42</v>
      </c>
      <c r="C142" s="64"/>
      <c r="D142" s="64"/>
      <c r="E142" s="64"/>
      <c r="F142" s="64"/>
      <c r="G142" s="62"/>
      <c r="K142" s="26"/>
    </row>
    <row r="143" customFormat="false" ht="4.5" hidden="true" customHeight="true" outlineLevel="0" collapsed="false">
      <c r="A143" s="13"/>
      <c r="B143" s="80"/>
      <c r="C143" s="80"/>
      <c r="D143" s="80"/>
      <c r="E143" s="80"/>
      <c r="F143" s="80"/>
      <c r="G143" s="80"/>
      <c r="K143" s="26"/>
    </row>
    <row r="144" customFormat="false" ht="15" hidden="true" customHeight="false" outlineLevel="0" collapsed="false">
      <c r="A144" s="13"/>
      <c r="B144" s="69"/>
      <c r="C144" s="72"/>
      <c r="D144" s="73"/>
      <c r="E144" s="73"/>
      <c r="F144" s="74"/>
      <c r="G144" s="61"/>
    </row>
    <row r="145" customFormat="false" ht="27" hidden="true" customHeight="true" outlineLevel="0" collapsed="false">
      <c r="A145" s="13" t="n">
        <v>46</v>
      </c>
      <c r="B145" s="64" t="s">
        <v>42</v>
      </c>
      <c r="C145" s="64"/>
      <c r="D145" s="64"/>
      <c r="E145" s="64"/>
      <c r="F145" s="64"/>
      <c r="G145" s="62"/>
      <c r="K145" s="26"/>
    </row>
    <row r="146" customFormat="false" ht="4.35" hidden="true" customHeight="true" outlineLevel="0" collapsed="false">
      <c r="A146" s="13"/>
      <c r="B146" s="80"/>
      <c r="C146" s="80"/>
      <c r="D146" s="80"/>
      <c r="E146" s="80"/>
      <c r="F146" s="80"/>
      <c r="K146" s="26"/>
    </row>
    <row r="147" customFormat="false" ht="15" hidden="true" customHeight="true" outlineLevel="0" collapsed="false">
      <c r="A147" s="13"/>
      <c r="B147" s="80"/>
      <c r="C147" s="80"/>
      <c r="D147" s="80"/>
      <c r="E147" s="80"/>
      <c r="F147" s="80"/>
      <c r="G147" s="61" t="s">
        <v>45</v>
      </c>
      <c r="K147" s="26"/>
    </row>
    <row r="148" customFormat="false" ht="27" hidden="true" customHeight="true" outlineLevel="0" collapsed="false">
      <c r="A148" s="13" t="n">
        <v>47</v>
      </c>
      <c r="B148" s="84"/>
      <c r="C148" s="84"/>
      <c r="D148" s="84"/>
      <c r="E148" s="84"/>
      <c r="F148" s="84"/>
      <c r="G148" s="65"/>
      <c r="K148" s="26"/>
    </row>
    <row r="149" s="1" customFormat="true" ht="4.35" hidden="true" customHeight="true" outlineLevel="0" collapsed="false">
      <c r="A149" s="13"/>
      <c r="C149" s="80"/>
      <c r="D149" s="80"/>
      <c r="E149" s="80"/>
      <c r="F149" s="80"/>
      <c r="G149" s="80"/>
      <c r="K149" s="26"/>
    </row>
    <row r="150" customFormat="false" ht="15" hidden="true" customHeight="true" outlineLevel="0" collapsed="false">
      <c r="A150" s="13"/>
      <c r="B150" s="80"/>
      <c r="C150" s="80"/>
      <c r="D150" s="80"/>
      <c r="E150" s="80"/>
      <c r="F150" s="80"/>
      <c r="G150" s="61" t="s">
        <v>45</v>
      </c>
      <c r="K150" s="26"/>
    </row>
    <row r="151" customFormat="false" ht="27" hidden="true" customHeight="true" outlineLevel="0" collapsed="false">
      <c r="A151" s="13" t="n">
        <v>48</v>
      </c>
      <c r="B151" s="84"/>
      <c r="C151" s="84"/>
      <c r="D151" s="84"/>
      <c r="E151" s="84"/>
      <c r="F151" s="84"/>
      <c r="G151" s="65"/>
      <c r="K151" s="26"/>
    </row>
    <row r="152" customFormat="false" ht="3.6" hidden="true" customHeight="true" outlineLevel="0" collapsed="false">
      <c r="A152" s="13"/>
      <c r="B152" s="80"/>
      <c r="C152" s="80"/>
      <c r="D152" s="80"/>
      <c r="E152" s="80"/>
      <c r="F152" s="80"/>
      <c r="K152" s="26"/>
    </row>
    <row r="153" customFormat="false" ht="15" hidden="false" customHeight="true" outlineLevel="0" collapsed="false">
      <c r="A153" s="13"/>
      <c r="B153" s="80"/>
      <c r="C153" s="80"/>
      <c r="D153" s="80"/>
      <c r="E153" s="80"/>
      <c r="F153" s="80"/>
      <c r="G153" s="61" t="s">
        <v>52</v>
      </c>
      <c r="K153" s="26"/>
    </row>
    <row r="154" customFormat="false" ht="27" hidden="false" customHeight="true" outlineLevel="0" collapsed="false">
      <c r="A154" s="13" t="n">
        <v>49</v>
      </c>
      <c r="B154" s="84" t="s">
        <v>64</v>
      </c>
      <c r="C154" s="84"/>
      <c r="D154" s="84"/>
      <c r="E154" s="84"/>
      <c r="F154" s="84"/>
      <c r="G154" s="65" t="n">
        <v>3344575</v>
      </c>
      <c r="K154" s="26"/>
    </row>
    <row r="155" customFormat="false" ht="4.5" hidden="true" customHeight="true" outlineLevel="0" collapsed="false">
      <c r="A155" s="13"/>
      <c r="B155" s="80"/>
      <c r="C155" s="80"/>
      <c r="D155" s="80"/>
      <c r="E155" s="80"/>
      <c r="F155" s="80"/>
      <c r="G155" s="80"/>
      <c r="K155" s="26"/>
    </row>
    <row r="156" customFormat="false" ht="15" hidden="true" customHeight="false" outlineLevel="0" collapsed="false">
      <c r="A156" s="13"/>
      <c r="B156" s="69"/>
      <c r="C156" s="72"/>
      <c r="D156" s="73"/>
      <c r="E156" s="73"/>
      <c r="F156" s="74"/>
      <c r="G156" s="61"/>
    </row>
    <row r="157" customFormat="false" ht="27" hidden="true" customHeight="true" outlineLevel="0" collapsed="false">
      <c r="A157" s="13" t="n">
        <v>50</v>
      </c>
      <c r="B157" s="64" t="s">
        <v>42</v>
      </c>
      <c r="C157" s="64"/>
      <c r="D157" s="64"/>
      <c r="E157" s="64"/>
      <c r="F157" s="64"/>
      <c r="G157" s="62"/>
      <c r="K157" s="26"/>
    </row>
    <row r="158" customFormat="false" ht="4.5" hidden="true" customHeight="true" outlineLevel="0" collapsed="false">
      <c r="A158" s="13"/>
      <c r="B158" s="80"/>
      <c r="C158" s="80"/>
      <c r="D158" s="80"/>
      <c r="E158" s="80"/>
      <c r="F158" s="80"/>
      <c r="G158" s="80"/>
      <c r="K158" s="26"/>
    </row>
    <row r="159" customFormat="false" ht="15" hidden="true" customHeight="false" outlineLevel="0" collapsed="false">
      <c r="A159" s="13"/>
      <c r="B159" s="69"/>
      <c r="C159" s="72"/>
      <c r="D159" s="73"/>
      <c r="E159" s="73"/>
      <c r="F159" s="74"/>
      <c r="G159" s="61"/>
    </row>
    <row r="160" customFormat="false" ht="27" hidden="true" customHeight="true" outlineLevel="0" collapsed="false">
      <c r="A160" s="13" t="n">
        <v>51</v>
      </c>
      <c r="B160" s="64" t="s">
        <v>42</v>
      </c>
      <c r="C160" s="64"/>
      <c r="D160" s="64"/>
      <c r="E160" s="64"/>
      <c r="F160" s="64"/>
      <c r="G160" s="62"/>
      <c r="K160" s="26"/>
    </row>
    <row r="161" customFormat="false" ht="4.5" hidden="true" customHeight="true" outlineLevel="0" collapsed="false">
      <c r="A161" s="13"/>
      <c r="B161" s="80"/>
      <c r="C161" s="80"/>
      <c r="D161" s="80"/>
      <c r="E161" s="80"/>
      <c r="F161" s="80"/>
      <c r="G161" s="80"/>
      <c r="K161" s="26"/>
    </row>
    <row r="162" customFormat="false" ht="15" hidden="true" customHeight="false" outlineLevel="0" collapsed="false">
      <c r="A162" s="13"/>
      <c r="B162" s="69"/>
      <c r="C162" s="72"/>
      <c r="D162" s="73"/>
      <c r="E162" s="73"/>
      <c r="F162" s="74"/>
      <c r="G162" s="61"/>
    </row>
    <row r="163" customFormat="false" ht="27" hidden="true" customHeight="true" outlineLevel="0" collapsed="false">
      <c r="A163" s="13" t="n">
        <v>52</v>
      </c>
      <c r="B163" s="64" t="s">
        <v>42</v>
      </c>
      <c r="C163" s="64"/>
      <c r="D163" s="64"/>
      <c r="E163" s="64"/>
      <c r="F163" s="64"/>
      <c r="G163" s="62"/>
      <c r="K163" s="26"/>
    </row>
    <row r="164" customFormat="false" ht="4.5" hidden="true" customHeight="true" outlineLevel="0" collapsed="false">
      <c r="A164" s="13"/>
      <c r="B164" s="80"/>
      <c r="C164" s="80"/>
      <c r="D164" s="80"/>
      <c r="E164" s="80"/>
      <c r="F164" s="80"/>
      <c r="G164" s="80"/>
      <c r="K164" s="26"/>
    </row>
    <row r="165" customFormat="false" ht="15" hidden="true" customHeight="false" outlineLevel="0" collapsed="false">
      <c r="A165" s="13"/>
      <c r="B165" s="69"/>
      <c r="C165" s="72"/>
      <c r="D165" s="73"/>
      <c r="E165" s="73"/>
      <c r="F165" s="74"/>
      <c r="G165" s="61"/>
    </row>
    <row r="166" customFormat="false" ht="27" hidden="true" customHeight="true" outlineLevel="0" collapsed="false">
      <c r="A166" s="13" t="n">
        <v>53</v>
      </c>
      <c r="B166" s="64" t="s">
        <v>42</v>
      </c>
      <c r="C166" s="64"/>
      <c r="D166" s="64"/>
      <c r="E166" s="64"/>
      <c r="F166" s="64"/>
      <c r="G166" s="62"/>
      <c r="K166" s="26"/>
    </row>
    <row r="167" customFormat="false" ht="4.5" hidden="true" customHeight="true" outlineLevel="0" collapsed="false">
      <c r="A167" s="13"/>
      <c r="B167" s="80"/>
      <c r="C167" s="80"/>
      <c r="D167" s="80"/>
      <c r="E167" s="80"/>
      <c r="F167" s="80"/>
      <c r="G167" s="80"/>
      <c r="K167" s="26"/>
    </row>
    <row r="168" customFormat="false" ht="15" hidden="true" customHeight="false" outlineLevel="0" collapsed="false">
      <c r="A168" s="13"/>
      <c r="B168" s="69"/>
      <c r="C168" s="72"/>
      <c r="D168" s="73"/>
      <c r="E168" s="73"/>
      <c r="F168" s="74"/>
      <c r="G168" s="61"/>
    </row>
    <row r="169" customFormat="false" ht="27" hidden="true" customHeight="true" outlineLevel="0" collapsed="false">
      <c r="A169" s="13" t="n">
        <v>54</v>
      </c>
      <c r="B169" s="64" t="s">
        <v>42</v>
      </c>
      <c r="C169" s="64"/>
      <c r="D169" s="64"/>
      <c r="E169" s="64"/>
      <c r="F169" s="64"/>
      <c r="G169" s="62"/>
      <c r="K169" s="26"/>
    </row>
    <row r="170" customFormat="false" ht="4.35" hidden="true" customHeight="true" outlineLevel="0" collapsed="false">
      <c r="A170" s="13"/>
      <c r="B170" s="80"/>
      <c r="C170" s="80"/>
      <c r="D170" s="80"/>
      <c r="E170" s="80"/>
      <c r="F170" s="80"/>
      <c r="G170" s="80"/>
      <c r="K170" s="26"/>
    </row>
    <row r="171" customFormat="false" ht="15" hidden="true" customHeight="false" outlineLevel="0" collapsed="false">
      <c r="A171" s="13"/>
      <c r="B171" s="69"/>
      <c r="C171" s="72"/>
      <c r="D171" s="73"/>
      <c r="E171" s="73"/>
      <c r="F171" s="74"/>
      <c r="G171" s="61"/>
    </row>
    <row r="172" customFormat="false" ht="27" hidden="true" customHeight="true" outlineLevel="0" collapsed="false">
      <c r="A172" s="13" t="n">
        <v>55</v>
      </c>
      <c r="B172" s="64"/>
      <c r="C172" s="64"/>
      <c r="D172" s="64"/>
      <c r="E172" s="64"/>
      <c r="F172" s="64"/>
      <c r="G172" s="65"/>
      <c r="K172" s="26"/>
    </row>
    <row r="173" customFormat="false" ht="4.5" hidden="true" customHeight="true" outlineLevel="0" collapsed="false">
      <c r="A173" s="13"/>
      <c r="B173" s="80"/>
      <c r="C173" s="80"/>
      <c r="D173" s="80"/>
      <c r="E173" s="80"/>
      <c r="F173" s="80"/>
      <c r="G173" s="80"/>
      <c r="K173" s="26"/>
    </row>
    <row r="174" customFormat="false" ht="15" hidden="true" customHeight="false" outlineLevel="0" collapsed="false">
      <c r="A174" s="13"/>
      <c r="B174" s="69"/>
      <c r="C174" s="72"/>
      <c r="D174" s="73"/>
      <c r="E174" s="73"/>
      <c r="F174" s="74"/>
      <c r="G174" s="61"/>
    </row>
    <row r="175" customFormat="false" ht="27" hidden="true" customHeight="true" outlineLevel="0" collapsed="false">
      <c r="A175" s="13" t="n">
        <v>56</v>
      </c>
      <c r="B175" s="64"/>
      <c r="C175" s="64"/>
      <c r="D175" s="64"/>
      <c r="E175" s="64"/>
      <c r="F175" s="64"/>
      <c r="G175" s="65"/>
      <c r="K175" s="26"/>
    </row>
    <row r="176" customFormat="false" ht="4.5" hidden="true" customHeight="true" outlineLevel="0" collapsed="false">
      <c r="A176" s="13"/>
      <c r="B176" s="80"/>
      <c r="C176" s="80"/>
      <c r="D176" s="80"/>
      <c r="E176" s="80"/>
      <c r="F176" s="80"/>
      <c r="G176" s="80"/>
      <c r="K176" s="26"/>
    </row>
    <row r="177" customFormat="false" ht="15" hidden="true" customHeight="false" outlineLevel="0" collapsed="false">
      <c r="A177" s="13"/>
      <c r="B177" s="69"/>
      <c r="C177" s="72"/>
      <c r="D177" s="73"/>
      <c r="E177" s="73"/>
      <c r="F177" s="74"/>
      <c r="G177" s="61"/>
    </row>
    <row r="178" customFormat="false" ht="27" hidden="true" customHeight="true" outlineLevel="0" collapsed="false">
      <c r="A178" s="13" t="n">
        <v>57</v>
      </c>
      <c r="B178" s="64" t="s">
        <v>42</v>
      </c>
      <c r="C178" s="64"/>
      <c r="D178" s="64"/>
      <c r="E178" s="64"/>
      <c r="F178" s="64"/>
      <c r="G178" s="62"/>
      <c r="K178" s="26"/>
    </row>
    <row r="179" customFormat="false" ht="4.5" hidden="true" customHeight="true" outlineLevel="0" collapsed="false">
      <c r="A179" s="13"/>
      <c r="B179" s="80"/>
      <c r="C179" s="80"/>
      <c r="D179" s="80"/>
      <c r="E179" s="80"/>
      <c r="F179" s="80"/>
      <c r="G179" s="80"/>
      <c r="K179" s="26"/>
    </row>
    <row r="180" customFormat="false" ht="15" hidden="true" customHeight="false" outlineLevel="0" collapsed="false">
      <c r="A180" s="13"/>
      <c r="B180" s="69"/>
      <c r="C180" s="72"/>
      <c r="D180" s="73"/>
      <c r="E180" s="73"/>
      <c r="F180" s="74"/>
      <c r="G180" s="61"/>
    </row>
    <row r="181" customFormat="false" ht="27" hidden="true" customHeight="true" outlineLevel="0" collapsed="false">
      <c r="A181" s="13" t="n">
        <v>58</v>
      </c>
      <c r="B181" s="64" t="s">
        <v>42</v>
      </c>
      <c r="C181" s="64"/>
      <c r="D181" s="64"/>
      <c r="E181" s="64"/>
      <c r="F181" s="64"/>
      <c r="G181" s="62"/>
      <c r="K181" s="26"/>
    </row>
    <row r="182" customFormat="false" ht="4.5" hidden="true" customHeight="true" outlineLevel="0" collapsed="false">
      <c r="A182" s="13"/>
      <c r="B182" s="80"/>
      <c r="C182" s="80"/>
      <c r="D182" s="80"/>
      <c r="E182" s="80"/>
      <c r="F182" s="80"/>
      <c r="G182" s="80"/>
      <c r="K182" s="26"/>
    </row>
    <row r="183" customFormat="false" ht="15" hidden="true" customHeight="false" outlineLevel="0" collapsed="false">
      <c r="A183" s="13"/>
      <c r="B183" s="69"/>
      <c r="C183" s="72"/>
      <c r="D183" s="73"/>
      <c r="E183" s="73"/>
      <c r="F183" s="74"/>
      <c r="G183" s="61"/>
    </row>
    <row r="184" customFormat="false" ht="27" hidden="true" customHeight="true" outlineLevel="0" collapsed="false">
      <c r="A184" s="13" t="n">
        <v>59</v>
      </c>
      <c r="B184" s="64" t="s">
        <v>42</v>
      </c>
      <c r="C184" s="64"/>
      <c r="D184" s="64"/>
      <c r="E184" s="64"/>
      <c r="F184" s="64"/>
      <c r="G184" s="62"/>
      <c r="K184" s="26"/>
    </row>
    <row r="185" customFormat="false" ht="3.6" hidden="true" customHeight="true" outlineLevel="0" collapsed="false">
      <c r="A185" s="13"/>
      <c r="B185" s="69"/>
      <c r="C185" s="72"/>
      <c r="D185" s="73"/>
      <c r="E185" s="73"/>
      <c r="F185" s="74"/>
      <c r="G185" s="85"/>
    </row>
    <row r="186" customFormat="false" ht="15" hidden="true" customHeight="false" outlineLevel="0" collapsed="false">
      <c r="A186" s="13"/>
      <c r="B186" s="69"/>
      <c r="C186" s="72"/>
      <c r="D186" s="73"/>
      <c r="E186" s="73"/>
      <c r="F186" s="74"/>
      <c r="G186" s="61"/>
    </row>
    <row r="187" customFormat="false" ht="27" hidden="true" customHeight="true" outlineLevel="0" collapsed="false">
      <c r="A187" s="13" t="n">
        <v>60</v>
      </c>
      <c r="B187" s="64" t="s">
        <v>42</v>
      </c>
      <c r="C187" s="64"/>
      <c r="D187" s="64"/>
      <c r="E187" s="64"/>
      <c r="F187" s="64"/>
      <c r="G187" s="62"/>
      <c r="K187" s="26"/>
    </row>
    <row r="188" customFormat="false" ht="3.6" hidden="true" customHeight="true" outlineLevel="0" collapsed="false">
      <c r="A188" s="13"/>
      <c r="B188" s="69"/>
      <c r="C188" s="72"/>
      <c r="D188" s="73"/>
      <c r="E188" s="73"/>
      <c r="F188" s="74"/>
      <c r="G188" s="85"/>
    </row>
    <row r="189" customFormat="false" ht="15" hidden="true" customHeight="false" outlineLevel="0" collapsed="false">
      <c r="A189" s="13"/>
      <c r="B189" s="69"/>
      <c r="C189" s="72"/>
      <c r="D189" s="73"/>
      <c r="E189" s="73"/>
      <c r="F189" s="74"/>
      <c r="G189" s="61"/>
    </row>
    <row r="190" customFormat="false" ht="27" hidden="true" customHeight="true" outlineLevel="0" collapsed="false">
      <c r="A190" s="13" t="n">
        <v>61</v>
      </c>
      <c r="B190" s="64" t="s">
        <v>42</v>
      </c>
      <c r="C190" s="64"/>
      <c r="D190" s="64"/>
      <c r="E190" s="64"/>
      <c r="F190" s="64"/>
      <c r="G190" s="62"/>
      <c r="K190" s="26"/>
    </row>
    <row r="191" customFormat="false" ht="4.5" hidden="false" customHeight="true" outlineLevel="0" collapsed="false">
      <c r="A191" s="13"/>
      <c r="B191" s="80"/>
      <c r="C191" s="80"/>
      <c r="D191" s="80"/>
      <c r="E191" s="80"/>
      <c r="F191" s="80"/>
      <c r="G191" s="80"/>
      <c r="K191" s="26"/>
    </row>
    <row r="192" customFormat="false" ht="15" hidden="false" customHeight="false" outlineLevel="0" collapsed="false">
      <c r="A192" s="13"/>
      <c r="B192" s="69"/>
      <c r="C192" s="72"/>
      <c r="D192" s="73"/>
      <c r="E192" s="73"/>
      <c r="F192" s="74"/>
      <c r="G192" s="61" t="s">
        <v>45</v>
      </c>
    </row>
    <row r="193" customFormat="false" ht="27" hidden="false" customHeight="true" outlineLevel="0" collapsed="false">
      <c r="A193" s="13" t="n">
        <v>62</v>
      </c>
      <c r="B193" s="64" t="s">
        <v>65</v>
      </c>
      <c r="C193" s="64"/>
      <c r="D193" s="64"/>
      <c r="E193" s="64"/>
      <c r="F193" s="64"/>
      <c r="G193" s="65" t="n">
        <v>0</v>
      </c>
      <c r="K193" s="26"/>
    </row>
    <row r="194" customFormat="false" ht="4.5" hidden="false" customHeight="true" outlineLevel="0" collapsed="false">
      <c r="A194" s="13"/>
      <c r="B194" s="80"/>
      <c r="C194" s="80"/>
      <c r="D194" s="80"/>
      <c r="E194" s="80"/>
      <c r="F194" s="80"/>
      <c r="G194" s="80"/>
      <c r="K194" s="26"/>
    </row>
    <row r="195" customFormat="false" ht="15" hidden="false" customHeight="false" outlineLevel="0" collapsed="false">
      <c r="A195" s="13"/>
      <c r="B195" s="69"/>
      <c r="C195" s="72"/>
      <c r="D195" s="73"/>
      <c r="E195" s="73"/>
      <c r="F195" s="74"/>
      <c r="G195" s="61" t="s">
        <v>45</v>
      </c>
    </row>
    <row r="196" customFormat="false" ht="27" hidden="false" customHeight="true" outlineLevel="0" collapsed="false">
      <c r="A196" s="13" t="n">
        <v>63</v>
      </c>
      <c r="B196" s="64" t="s">
        <v>66</v>
      </c>
      <c r="C196" s="64"/>
      <c r="D196" s="64"/>
      <c r="E196" s="64"/>
      <c r="F196" s="64"/>
      <c r="G196" s="65" t="n">
        <v>0</v>
      </c>
      <c r="K196" s="26"/>
    </row>
    <row r="197" customFormat="false" ht="4.5" hidden="false" customHeight="true" outlineLevel="0" collapsed="false">
      <c r="A197" s="13"/>
      <c r="B197" s="80"/>
      <c r="C197" s="80"/>
      <c r="D197" s="80"/>
      <c r="E197" s="80"/>
      <c r="F197" s="80"/>
      <c r="G197" s="80"/>
      <c r="K197" s="26"/>
    </row>
    <row r="198" customFormat="false" ht="15" hidden="false" customHeight="false" outlineLevel="0" collapsed="false">
      <c r="A198" s="13"/>
      <c r="B198" s="69"/>
      <c r="C198" s="72"/>
      <c r="D198" s="73"/>
      <c r="E198" s="73"/>
      <c r="F198" s="74"/>
      <c r="G198" s="61" t="s">
        <v>45</v>
      </c>
    </row>
    <row r="199" customFormat="false" ht="27" hidden="false" customHeight="true" outlineLevel="0" collapsed="false">
      <c r="A199" s="13" t="n">
        <v>64</v>
      </c>
      <c r="B199" s="64" t="s">
        <v>67</v>
      </c>
      <c r="C199" s="64"/>
      <c r="D199" s="64"/>
      <c r="E199" s="64"/>
      <c r="F199" s="64"/>
      <c r="G199" s="65" t="n">
        <v>0</v>
      </c>
      <c r="K199" s="26"/>
    </row>
    <row r="200" customFormat="false" ht="4.35" hidden="true" customHeight="true" outlineLevel="0" collapsed="false">
      <c r="A200" s="13"/>
      <c r="B200" s="80"/>
      <c r="C200" s="80"/>
      <c r="D200" s="80"/>
      <c r="E200" s="80"/>
      <c r="F200" s="80"/>
      <c r="G200" s="80"/>
      <c r="K200" s="26"/>
    </row>
    <row r="201" customFormat="false" ht="15" hidden="true" customHeight="false" outlineLevel="0" collapsed="false">
      <c r="A201" s="13"/>
      <c r="B201" s="69"/>
      <c r="C201" s="72"/>
      <c r="D201" s="73"/>
      <c r="E201" s="73"/>
      <c r="F201" s="74"/>
      <c r="G201" s="61"/>
    </row>
    <row r="202" customFormat="false" ht="27" hidden="true" customHeight="true" outlineLevel="0" collapsed="false">
      <c r="A202" s="13" t="n">
        <v>65</v>
      </c>
      <c r="B202" s="64" t="s">
        <v>42</v>
      </c>
      <c r="C202" s="64"/>
      <c r="D202" s="64"/>
      <c r="E202" s="64"/>
      <c r="F202" s="64"/>
      <c r="G202" s="62"/>
      <c r="K202" s="26"/>
    </row>
    <row r="203" customFormat="false" ht="4.5" hidden="true" customHeight="true" outlineLevel="0" collapsed="false">
      <c r="A203" s="13"/>
      <c r="B203" s="80"/>
      <c r="C203" s="80"/>
      <c r="D203" s="80"/>
      <c r="E203" s="80"/>
      <c r="F203" s="80"/>
      <c r="G203" s="80"/>
      <c r="K203" s="26"/>
    </row>
    <row r="204" customFormat="false" ht="15" hidden="true" customHeight="false" outlineLevel="0" collapsed="false">
      <c r="A204" s="13"/>
      <c r="B204" s="69"/>
      <c r="C204" s="72"/>
      <c r="D204" s="73"/>
      <c r="E204" s="73"/>
      <c r="F204" s="74"/>
      <c r="G204" s="61"/>
    </row>
    <row r="205" customFormat="false" ht="27" hidden="true" customHeight="true" outlineLevel="0" collapsed="false">
      <c r="A205" s="13" t="n">
        <v>66</v>
      </c>
      <c r="B205" s="64" t="s">
        <v>42</v>
      </c>
      <c r="C205" s="64"/>
      <c r="D205" s="64"/>
      <c r="E205" s="64"/>
      <c r="F205" s="64"/>
      <c r="G205" s="62"/>
      <c r="K205" s="26"/>
    </row>
    <row r="206" customFormat="false" ht="4.5" hidden="true" customHeight="true" outlineLevel="0" collapsed="false">
      <c r="A206" s="13"/>
      <c r="B206" s="80"/>
      <c r="C206" s="80"/>
      <c r="D206" s="80"/>
      <c r="E206" s="80"/>
      <c r="F206" s="80"/>
      <c r="G206" s="80"/>
      <c r="K206" s="26"/>
    </row>
    <row r="207" customFormat="false" ht="15" hidden="true" customHeight="false" outlineLevel="0" collapsed="false">
      <c r="A207" s="13"/>
      <c r="B207" s="69"/>
      <c r="C207" s="72"/>
      <c r="D207" s="73"/>
      <c r="E207" s="73"/>
      <c r="F207" s="74"/>
      <c r="G207" s="61"/>
    </row>
    <row r="208" customFormat="false" ht="27" hidden="true" customHeight="true" outlineLevel="0" collapsed="false">
      <c r="A208" s="13" t="n">
        <v>67</v>
      </c>
      <c r="B208" s="64" t="s">
        <v>42</v>
      </c>
      <c r="C208" s="64"/>
      <c r="D208" s="64"/>
      <c r="E208" s="64"/>
      <c r="F208" s="64"/>
      <c r="G208" s="62"/>
      <c r="K208" s="26"/>
    </row>
    <row r="209" customFormat="false" ht="15" hidden="false" customHeight="true" outlineLevel="0" collapsed="false">
      <c r="A209" s="13"/>
      <c r="B209" s="80"/>
      <c r="C209" s="80"/>
      <c r="D209" s="80"/>
      <c r="E209" s="80"/>
      <c r="F209" s="80"/>
      <c r="K209" s="26"/>
    </row>
    <row r="210" customFormat="false" ht="33" hidden="false" customHeight="true" outlineLevel="0" collapsed="false">
      <c r="A210" s="13"/>
      <c r="B210" s="86" t="s">
        <v>68</v>
      </c>
      <c r="C210" s="86"/>
      <c r="D210" s="86"/>
      <c r="E210" s="86"/>
      <c r="F210" s="86"/>
      <c r="G210" s="86"/>
    </row>
    <row r="211" customFormat="false" ht="41.25" hidden="false" customHeight="true" outlineLevel="0" collapsed="false">
      <c r="A211" s="13"/>
      <c r="B211" s="87"/>
      <c r="C211" s="87"/>
      <c r="D211" s="87"/>
      <c r="E211" s="87"/>
      <c r="F211" s="87"/>
      <c r="G211" s="87"/>
      <c r="K211" s="26" t="str">
        <f aca="false">IF(LEN(B211)&gt;1500,"IL NUMERO MASSIMO DI CARATTERI CONSENTITO E' 1500","")</f>
        <v/>
      </c>
    </row>
    <row r="212" customFormat="false" ht="12.75" hidden="false" customHeight="true" outlineLevel="0" collapsed="false">
      <c r="A212" s="13"/>
      <c r="B212" s="87"/>
      <c r="C212" s="87"/>
      <c r="D212" s="87"/>
      <c r="E212" s="87"/>
      <c r="F212" s="87"/>
      <c r="G212" s="87"/>
      <c r="K212" s="26"/>
    </row>
    <row r="213" customFormat="false" ht="12.75" hidden="false" customHeight="true" outlineLevel="0" collapsed="false">
      <c r="A213" s="13"/>
      <c r="B213" s="87"/>
      <c r="C213" s="87"/>
      <c r="D213" s="87"/>
      <c r="E213" s="87"/>
      <c r="F213" s="87"/>
      <c r="G213" s="87"/>
    </row>
    <row r="214" customFormat="false" ht="12.75" hidden="false" customHeight="true" outlineLevel="0" collapsed="false">
      <c r="A214" s="13"/>
      <c r="B214" s="87"/>
      <c r="C214" s="87"/>
      <c r="D214" s="87"/>
      <c r="E214" s="87"/>
      <c r="F214" s="87"/>
      <c r="G214" s="87"/>
    </row>
    <row r="215" customFormat="false" ht="12.75" hidden="false" customHeight="true" outlineLevel="0" collapsed="false">
      <c r="A215" s="13"/>
      <c r="B215" s="87"/>
      <c r="C215" s="87"/>
      <c r="D215" s="87"/>
      <c r="E215" s="87"/>
      <c r="F215" s="87"/>
      <c r="G215" s="87"/>
    </row>
    <row r="216" customFormat="false" ht="38.25" hidden="false" customHeight="true" outlineLevel="0" collapsed="false">
      <c r="B216" s="88" t="s">
        <v>69</v>
      </c>
      <c r="C216" s="88"/>
      <c r="D216" s="88"/>
      <c r="E216" s="88"/>
      <c r="F216" s="88"/>
      <c r="G216" s="88"/>
    </row>
    <row r="217" customFormat="false" ht="72.6" hidden="false" customHeight="true" outlineLevel="0" collapsed="false">
      <c r="C217" s="89"/>
    </row>
    <row r="218" customFormat="false" ht="38.25" hidden="false" customHeight="true" outlineLevel="0" collapsed="false">
      <c r="B218" s="90" t="s">
        <v>70</v>
      </c>
      <c r="C218" s="90"/>
      <c r="D218" s="90"/>
      <c r="E218" s="90"/>
      <c r="F218" s="90"/>
      <c r="G218" s="90"/>
    </row>
    <row r="219" customFormat="false" ht="51.75" hidden="false" customHeight="true" outlineLevel="0" collapsed="false">
      <c r="C219" s="89"/>
    </row>
    <row r="220" customFormat="false" ht="34.35" hidden="false" customHeight="true" outlineLevel="0" collapsed="false">
      <c r="C220" s="89"/>
    </row>
    <row r="221" customFormat="false" ht="33.75" hidden="false" customHeight="true" outlineLevel="0" collapsed="false">
      <c r="B221" s="91" t="s">
        <v>71</v>
      </c>
      <c r="C221" s="91"/>
      <c r="D221" s="91"/>
      <c r="E221" s="91"/>
      <c r="F221" s="91"/>
      <c r="G221" s="91"/>
    </row>
    <row r="222" s="92" customFormat="true" ht="13.8" hidden="false" customHeight="false" outlineLevel="0" collapsed="false">
      <c r="B222" s="93"/>
      <c r="C222" s="93"/>
      <c r="D222" s="93"/>
      <c r="E222" s="94"/>
      <c r="F222" s="94"/>
      <c r="G222" s="94"/>
      <c r="H222" s="95"/>
      <c r="I222" s="95"/>
      <c r="J222" s="95"/>
      <c r="K222" s="96"/>
    </row>
    <row r="223" s="92" customFormat="true" ht="13.2" hidden="false" customHeight="false" outlineLevel="0" collapsed="false">
      <c r="B223" s="97" t="s">
        <v>72</v>
      </c>
      <c r="C223" s="97" t="n">
        <f aca="false">IF('SI_1A(COMUNI-PROVINCE-CITTA_ME)'!I251+'SI_1A(UNIONE_COMUNI)'!$I$251+'SI_1A(COMUNITA_MONTANE)'!$I$251&gt;0,1,0)</f>
        <v>1</v>
      </c>
      <c r="D223" s="98"/>
      <c r="E223" s="99" t="s">
        <v>73</v>
      </c>
      <c r="F223" s="100" t="n">
        <f aca="false">IF(COUNTIF('Squadratura 1'!J6:J22,"ERRORE")=0, 0,1)</f>
        <v>0</v>
      </c>
      <c r="G223" s="101"/>
      <c r="K223" s="102"/>
    </row>
    <row r="224" s="92" customFormat="true" ht="13.2" hidden="false" customHeight="false" outlineLevel="0" collapsed="false">
      <c r="B224" s="97" t="s">
        <v>74</v>
      </c>
      <c r="C224" s="97" t="n">
        <f aca="false">IF(SI_1A_CONV!$I$162&gt;0,1,0)</f>
        <v>0</v>
      </c>
      <c r="D224" s="98"/>
      <c r="E224" s="99" t="s">
        <v>75</v>
      </c>
      <c r="F224" s="99" t="n">
        <f aca="false">IF(OR('Squadratura 2'!G24="ERRORE",'Squadratura 2'!L24="ERRORE"),1,0)</f>
        <v>0</v>
      </c>
      <c r="G224" s="101"/>
      <c r="K224" s="102"/>
    </row>
    <row r="225" s="92" customFormat="true" ht="13.2" hidden="false" customHeight="false" outlineLevel="0" collapsed="false">
      <c r="B225" s="97" t="s">
        <v>76</v>
      </c>
      <c r="C225" s="97" t="n">
        <f aca="false">IF((t1!$K$23+t1!$L$23)&gt;0,1,0)</f>
        <v>0</v>
      </c>
      <c r="D225" s="98"/>
      <c r="E225" s="99" t="s">
        <v>77</v>
      </c>
      <c r="F225" s="99" t="n">
        <f aca="false">IF(OR('Squadratura 3'!M25="ERRORE",'Squadratura 3'!N25="ERRORE",'Squadratura 3'!Y25="ERRORE",'Squadratura 3'!Z25="ERRORE"),1,0)</f>
        <v>0</v>
      </c>
      <c r="G225" s="101"/>
      <c r="K225" s="103"/>
    </row>
    <row r="226" s="92" customFormat="true" ht="13.2" hidden="false" customHeight="false" outlineLevel="0" collapsed="false">
      <c r="B226" s="97" t="s">
        <v>78</v>
      </c>
      <c r="C226" s="97" t="n">
        <f aca="false">IF((1E!$S$11+1E!$T$11)&gt;0,1,0)</f>
        <v>0</v>
      </c>
      <c r="D226" s="98"/>
      <c r="E226" s="99" t="s">
        <v>79</v>
      </c>
      <c r="F226" s="99" t="n">
        <f aca="false">IF(COUNTIF('Squadratura 4'!I6:I22,"ERRORE")=0,0,1)</f>
        <v>0</v>
      </c>
      <c r="G226" s="99"/>
      <c r="K226" s="103"/>
    </row>
    <row r="227" s="92" customFormat="true" ht="13.2" hidden="false" customHeight="false" outlineLevel="0" collapsed="false">
      <c r="B227" s="97" t="s">
        <v>80</v>
      </c>
      <c r="C227" s="97" t="n">
        <f aca="false">IF(SUM(t2!C11:J11,t2!C26:L26)&gt;0,1,0)</f>
        <v>0</v>
      </c>
      <c r="D227" s="98"/>
      <c r="E227" s="97" t="s">
        <v>81</v>
      </c>
      <c r="F227" s="97" t="n">
        <f aca="false">IF(AND('SICI(1)'!$G$2="OK",'SICI(2)'!$G$2="OK",'SICI(3)'!$G$2="OK"),0,1)</f>
        <v>0</v>
      </c>
      <c r="G227" s="101"/>
      <c r="K227" s="103"/>
    </row>
    <row r="228" s="92" customFormat="true" ht="13.2" hidden="false" customHeight="false" outlineLevel="0" collapsed="false">
      <c r="B228" s="97" t="s">
        <v>82</v>
      </c>
      <c r="C228" s="97" t="n">
        <f aca="false">IF(t2A!$T$18&gt;0,1,0)</f>
        <v>0</v>
      </c>
      <c r="D228" s="98"/>
      <c r="E228" s="97" t="s">
        <v>83</v>
      </c>
      <c r="F228" s="97" t="n">
        <f aca="false">IF('Squadratura 6'!$C$4="OK",0,1)</f>
        <v>0</v>
      </c>
      <c r="G228" s="101"/>
      <c r="K228" s="103"/>
    </row>
    <row r="229" s="92" customFormat="true" ht="13.2" hidden="false" customHeight="false" outlineLevel="0" collapsed="false">
      <c r="B229" s="97" t="s">
        <v>84</v>
      </c>
      <c r="C229" s="97" t="n">
        <f aca="false">IF(SUM(t3!C23:P23)&gt;0,1,0)</f>
        <v>0</v>
      </c>
      <c r="D229" s="98"/>
      <c r="E229" s="99" t="s">
        <v>85</v>
      </c>
      <c r="F229" s="99" t="n">
        <f aca="false">IF(OR('SI_1A(COMUNI-PROVINCE-CITTA_ME)'!I252="OK",'SI_1A(UNIONE_COMUNI)'!I252="OK",'SI_1A(COMUNITA_MONTANE)'!I252="OK"),IF('Squadratura 7'!E30=0,0,1),1)</f>
        <v>1</v>
      </c>
      <c r="G229" s="101"/>
      <c r="K229" s="103"/>
      <c r="N229" s="104"/>
    </row>
    <row r="230" s="92" customFormat="true" ht="13.2" hidden="false" customHeight="false" outlineLevel="0" collapsed="false">
      <c r="B230" s="97" t="s">
        <v>86</v>
      </c>
      <c r="C230" s="97" t="n">
        <f aca="false">IF((t4!$T$32)&gt;0,1,0)</f>
        <v>0</v>
      </c>
      <c r="D230" s="98"/>
      <c r="E230" s="99" t="s">
        <v>87</v>
      </c>
      <c r="F230" s="99" t="n">
        <f aca="false">IF(OR('t15(1)'!$H$10&lt;&gt;"OK",'t15(2)'!$H$21&lt;&gt;"OK",'t15(3)'!$H$27&lt;&gt;"OK"),1,0)</f>
        <v>0</v>
      </c>
      <c r="G230" s="101"/>
      <c r="K230" s="103"/>
    </row>
    <row r="231" s="92" customFormat="true" ht="13.2" hidden="false" customHeight="false" outlineLevel="0" collapsed="false">
      <c r="B231" s="97" t="s">
        <v>88</v>
      </c>
      <c r="C231" s="97" t="n">
        <f aca="false">IF((t5!$U$24+t5!$V$24)&gt;0,1,0)</f>
        <v>0</v>
      </c>
      <c r="D231" s="98"/>
      <c r="E231" s="99" t="s">
        <v>89</v>
      </c>
      <c r="F231" s="99" t="n">
        <f aca="false">IF(OR('t15(2)'!$H$6&lt;&gt;"OK",'t15(3)'!$H$6&lt;&gt;"OK"),1,0)</f>
        <v>0</v>
      </c>
      <c r="G231" s="101"/>
      <c r="K231" s="103"/>
    </row>
    <row r="232" s="92" customFormat="true" ht="13.2" hidden="false" customHeight="false" outlineLevel="0" collapsed="false">
      <c r="B232" s="97" t="s">
        <v>90</v>
      </c>
      <c r="C232" s="97" t="n">
        <f aca="false">IF((t6!$U$24+t6!$V$24)&gt;0,1,0)</f>
        <v>0</v>
      </c>
      <c r="D232" s="98"/>
      <c r="E232" s="99" t="s">
        <v>91</v>
      </c>
      <c r="F232" s="99" t="n">
        <f aca="false">IF(1E!AQ11+1E!AR11=1E!AT11+1E!AU11,0,1)</f>
        <v>0</v>
      </c>
      <c r="G232" s="101"/>
      <c r="K232" s="103"/>
    </row>
    <row r="233" s="92" customFormat="true" ht="13.2" hidden="false" customHeight="false" outlineLevel="0" collapsed="false">
      <c r="B233" s="97" t="s">
        <v>92</v>
      </c>
      <c r="C233" s="97" t="n">
        <f aca="false">IF((t7!$W$23+t7!$X$23)&gt;0,1,0)</f>
        <v>0</v>
      </c>
      <c r="D233" s="98"/>
      <c r="E233" s="99" t="s">
        <v>93</v>
      </c>
      <c r="F233" s="99" t="n">
        <f aca="false">IF(COUNTIF('Incongruenze 1 e 11'!D5:D7,"OK")=3,0,1)</f>
        <v>0</v>
      </c>
      <c r="G233" s="101"/>
      <c r="K233" s="103"/>
    </row>
    <row r="234" s="92" customFormat="true" ht="13.2" hidden="false" customHeight="false" outlineLevel="0" collapsed="false">
      <c r="B234" s="97" t="s">
        <v>94</v>
      </c>
      <c r="C234" s="97" t="n">
        <f aca="false">IF((t8!$AA$23+t8!$AB$23)&gt;0,1,0)</f>
        <v>0</v>
      </c>
      <c r="D234" s="98"/>
      <c r="E234" s="99" t="s">
        <v>95</v>
      </c>
      <c r="F234" s="99" t="n">
        <f aca="false">IF(COUNTIF('Incongruenza 2'!I6:I22,"ERRORE")=0,0,1)</f>
        <v>0</v>
      </c>
      <c r="G234" s="101"/>
      <c r="K234" s="102"/>
    </row>
    <row r="235" s="92" customFormat="true" ht="13.2" hidden="false" customHeight="false" outlineLevel="0" collapsed="false">
      <c r="B235" s="97" t="s">
        <v>96</v>
      </c>
      <c r="C235" s="97" t="n">
        <f aca="false">IF((t9!$O$23+t9!$P$23)&gt;0,1,0)</f>
        <v>0</v>
      </c>
      <c r="D235" s="98"/>
      <c r="E235" s="99" t="s">
        <v>97</v>
      </c>
      <c r="F235" s="99" t="e">
        <f aca="false">IF(AND('Incongruenza 3'!D5="OK",'Incongruenza 3'!E5="OK",'Incongruenza 3'!F5="OK"),0,1)</f>
        <v>#VALUE!</v>
      </c>
      <c r="G235" s="101"/>
      <c r="K235" s="102"/>
    </row>
    <row r="236" s="92" customFormat="true" ht="13.2" hidden="false" customHeight="false" outlineLevel="0" collapsed="false">
      <c r="B236" s="97" t="s">
        <v>98</v>
      </c>
      <c r="C236" s="97" t="n">
        <f aca="false">IF((t10!$AU$23+t10!$AV$23)&gt;0,1,0)</f>
        <v>0</v>
      </c>
      <c r="D236" s="98"/>
      <c r="E236" s="99" t="s">
        <v>99</v>
      </c>
      <c r="F236" s="99" t="n">
        <f aca="false">IF(OR(AND('Incongruenza 4 e controlli t14'!F21=" ",'Incongruenza 4 e controlli t14'!F23=" "),AND('Incongruenza 4 e controlli t14'!F21="OK",'Incongruenza 4 e controlli t14'!F23="OK"),AND('Incongruenza 4 e controlli t14'!F23="E' stata dichiarata IRAP Commerciale")),0,1)</f>
        <v>0</v>
      </c>
      <c r="G236" s="101"/>
      <c r="K236" s="102"/>
    </row>
    <row r="237" s="92" customFormat="true" ht="13.2" hidden="false" customHeight="false" outlineLevel="0" collapsed="false">
      <c r="B237" s="97" t="s">
        <v>100</v>
      </c>
      <c r="C237" s="97" t="n">
        <f aca="false">IF((t11!$W$25+t11!$X$25)&gt;0,1,0)</f>
        <v>0</v>
      </c>
      <c r="D237" s="98"/>
      <c r="E237" s="99" t="s">
        <v>101</v>
      </c>
      <c r="F237" s="99" t="n">
        <f aca="false">IF(COUNTIF('Incongruenza 5'!G6:G22,"ERRORE")=0,0,1)</f>
        <v>0</v>
      </c>
      <c r="G237" s="101"/>
      <c r="K237" s="102"/>
    </row>
    <row r="238" s="92" customFormat="true" ht="13.2" hidden="false" customHeight="false" outlineLevel="0" collapsed="false">
      <c r="B238" s="97" t="s">
        <v>102</v>
      </c>
      <c r="C238" s="97" t="n">
        <f aca="false">IF((t12!$K$23+t12!$C$23)&gt;0,1,0)</f>
        <v>0</v>
      </c>
      <c r="D238" s="98"/>
      <c r="E238" s="99" t="s">
        <v>103</v>
      </c>
      <c r="F238" s="99" t="n">
        <f aca="false">IF(COUNTIF('Incongruenza 6'!E6:E22,"ERRORE")=0,0,1)</f>
        <v>0</v>
      </c>
      <c r="G238" s="101"/>
      <c r="K238" s="102"/>
    </row>
    <row r="239" s="92" customFormat="true" ht="13.2" hidden="false" customHeight="false" outlineLevel="0" collapsed="false">
      <c r="B239" s="97" t="s">
        <v>104</v>
      </c>
      <c r="C239" s="97" t="n">
        <f aca="false">IF((t13!$Y$23)&gt;0,1,0)</f>
        <v>0</v>
      </c>
      <c r="D239" s="98"/>
      <c r="E239" s="99" t="s">
        <v>105</v>
      </c>
      <c r="F239" s="99" t="n">
        <f aca="false">IF(COUNTIF('Incongruenza 7'!I6:I22,"ERRORE")=0,0,1)</f>
        <v>0</v>
      </c>
      <c r="G239" s="101"/>
      <c r="K239" s="102"/>
    </row>
    <row r="240" s="92" customFormat="true" ht="13.2" hidden="false" customHeight="false" outlineLevel="0" collapsed="false">
      <c r="B240" s="97" t="s">
        <v>106</v>
      </c>
      <c r="C240" s="97" t="n">
        <f aca="false">IF(('Incongruenza 4 e controlli t14'!$C$31)&gt;0,1,0)</f>
        <v>0</v>
      </c>
      <c r="D240" s="98"/>
      <c r="E240" s="99" t="s">
        <v>107</v>
      </c>
      <c r="F240" s="99" t="n">
        <f aca="false">IF(COUNTIF('Incongruenza 8'!J6:J22,"ERRORE")=0,0,1)</f>
        <v>0</v>
      </c>
      <c r="G240" s="101"/>
      <c r="K240" s="102"/>
    </row>
    <row r="241" s="92" customFormat="true" ht="13.2" hidden="false" customHeight="false" outlineLevel="0" collapsed="false">
      <c r="B241" s="97" t="s">
        <v>108</v>
      </c>
      <c r="C241" s="97" t="n">
        <f aca="false">IF(('t15(1)'!$C$15+'t15(1)'!$G$15+'t15(2)'!$C$38+'t15(2)'!$G$38+'t15(3)'!$C$87+'t15(3)'!$G$87)&gt;0,1,0)</f>
        <v>0</v>
      </c>
      <c r="D241" s="98"/>
      <c r="E241" s="99" t="s">
        <v>109</v>
      </c>
      <c r="F241" s="99" t="n">
        <f aca="false">IF(OR('t15(2)'!$H$14&lt;&gt;"OK",'t15(3)'!$H$14&lt;&gt;"OK"),1,0)</f>
        <v>0</v>
      </c>
      <c r="G241" s="99"/>
      <c r="K241" s="103"/>
    </row>
    <row r="242" s="92" customFormat="true" ht="13.2" hidden="false" customHeight="false" outlineLevel="0" collapsed="false">
      <c r="B242" s="97" t="s">
        <v>110</v>
      </c>
      <c r="C242" s="97" t="n">
        <f aca="false">IF(('SICI(1)'!$N$8+'SICI(2)'!$N$8+'SICI(3)'!$N$8)&gt;0,1,0)</f>
        <v>0</v>
      </c>
      <c r="D242" s="98"/>
      <c r="E242" s="99" t="s">
        <v>111</v>
      </c>
      <c r="F242" s="99" t="n">
        <f aca="false">IF(COUNTIF('Incongruenza 10'!K10:L10,"OK")=2,0,1)</f>
        <v>0</v>
      </c>
      <c r="G242" s="101"/>
      <c r="K242" s="102"/>
    </row>
    <row r="243" s="92" customFormat="true" ht="13.2" hidden="false" customHeight="false" outlineLevel="0" collapsed="false">
      <c r="B243" s="97" t="s">
        <v>112</v>
      </c>
      <c r="C243" s="97" t="n">
        <f aca="false">IF(('Tabella Riconciliazione'!$F$32)&gt;0,1,0)</f>
        <v>0</v>
      </c>
      <c r="D243" s="98"/>
      <c r="E243" s="99" t="s">
        <v>113</v>
      </c>
      <c r="F243" s="99" t="n">
        <f aca="false">IF(COUNTIF('Incongruenze 1 e 11'!D13:D20,"OK")=6,0,1)</f>
        <v>0</v>
      </c>
      <c r="G243" s="101"/>
      <c r="K243" s="102"/>
    </row>
    <row r="244" s="92" customFormat="true" ht="13.2" hidden="false" customHeight="false" outlineLevel="0" collapsed="false">
      <c r="B244" s="94"/>
      <c r="C244" s="94"/>
      <c r="D244" s="94"/>
      <c r="E244" s="99" t="s">
        <v>114</v>
      </c>
      <c r="F244" s="99" t="n">
        <f aca="false">IF(COUNTIF('Incongruenze 12 e 13'!D13:D14,"OK")=2,0,1)</f>
        <v>1</v>
      </c>
      <c r="G244" s="101"/>
      <c r="K244" s="102"/>
    </row>
    <row r="245" s="92" customFormat="true" ht="13.2" hidden="false" customHeight="false" outlineLevel="0" collapsed="false">
      <c r="B245" s="94"/>
      <c r="C245" s="94"/>
      <c r="D245" s="94"/>
      <c r="E245" s="99" t="s">
        <v>115</v>
      </c>
      <c r="F245" s="99" t="n">
        <f aca="false">IF(COUNTIF('Incongruenze 12 e 13'!D20,"OK")=1,0,1)</f>
        <v>1</v>
      </c>
      <c r="G245" s="105"/>
      <c r="K245" s="102"/>
    </row>
    <row r="246" s="92" customFormat="true" ht="13.2" hidden="false" customHeight="false" outlineLevel="0" collapsed="false">
      <c r="B246" s="94"/>
      <c r="C246" s="94"/>
      <c r="D246" s="94"/>
      <c r="E246" s="99" t="s">
        <v>116</v>
      </c>
      <c r="F246" s="99" t="n">
        <f aca="false">IF(COUNTIF('Incongruenza 14'!G6:G22,"ERRORE")=0,0,1)</f>
        <v>0</v>
      </c>
      <c r="G246" s="105"/>
      <c r="K246" s="102"/>
    </row>
    <row r="247" s="92" customFormat="true" ht="13.2" hidden="false" customHeight="false" outlineLevel="0" collapsed="false">
      <c r="B247" s="94"/>
      <c r="C247" s="94"/>
      <c r="D247" s="94"/>
      <c r="E247" s="97" t="s">
        <v>117</v>
      </c>
      <c r="F247" s="97" t="n">
        <f aca="false">IF(AND('Incongruenza 15'!$D$5="OK",'Incongruenza 15'!$E$5="OK",'Incongruenza 15'!$F$5="OK"),0,1)</f>
        <v>0</v>
      </c>
      <c r="G247" s="105"/>
      <c r="K247" s="102"/>
    </row>
    <row r="248" s="92" customFormat="true" ht="13.2" hidden="false" customHeight="false" outlineLevel="0" collapsed="false">
      <c r="B248" s="94"/>
      <c r="C248" s="94"/>
      <c r="D248" s="94"/>
      <c r="E248" s="99" t="s">
        <v>118</v>
      </c>
      <c r="F248" s="99" t="n">
        <f aca="false">IF(OR('SICI(2)'!$G$5&lt;&gt;"OK",'SICI(3)'!$G$5&lt;&gt;"OK"),1,0)</f>
        <v>0</v>
      </c>
      <c r="G248" s="105"/>
      <c r="K248" s="102"/>
    </row>
    <row r="249" s="92" customFormat="true" ht="13.2" hidden="false" customHeight="false" outlineLevel="0" collapsed="false">
      <c r="B249" s="94"/>
      <c r="C249" s="94"/>
      <c r="D249" s="94"/>
      <c r="E249" s="99" t="s">
        <v>119</v>
      </c>
      <c r="F249" s="99" t="s">
        <v>120</v>
      </c>
      <c r="G249" s="94"/>
      <c r="K249" s="102"/>
    </row>
    <row r="250" s="92" customFormat="true" ht="13.2" hidden="false" customHeight="false" outlineLevel="0" collapsed="false">
      <c r="A250" s="1"/>
      <c r="B250" s="94"/>
      <c r="C250" s="94"/>
      <c r="D250" s="2"/>
      <c r="E250" s="2"/>
      <c r="F250" s="2"/>
      <c r="G250" s="2"/>
      <c r="K250" s="102"/>
    </row>
    <row r="251" s="92" customFormat="true" ht="13.2" hidden="false" customHeight="false" outlineLevel="0" collapsed="false">
      <c r="A251" s="1"/>
      <c r="B251" s="2"/>
      <c r="C251" s="2"/>
      <c r="D251" s="2"/>
      <c r="E251" s="2"/>
      <c r="F251" s="2"/>
      <c r="G251" s="2"/>
      <c r="K251" s="102"/>
    </row>
    <row r="252" customFormat="false" ht="13.2" hidden="false" customHeight="false" outlineLevel="0" collapsed="false">
      <c r="H252" s="92"/>
      <c r="I252" s="92"/>
      <c r="J252" s="92"/>
      <c r="K252" s="102"/>
    </row>
  </sheetData>
  <sheetProtection algorithmName="SHA-512" hashValue="0SRV4vwnrZ21i+Hu1ZhCdMYztQ70Sii19mYPme0QyWD+UX0efMbtvUU64UfJMbRDIdP4KCcANfxAcfyVqDGOfA==" saltValue="AUOMZKPetHwe/Nec2LQUJA==" spinCount="100000" sheet="true" formatColumns="false" selectLockedCells="true"/>
  <mergeCells count="86">
    <mergeCell ref="C2:F2"/>
    <mergeCell ref="C3:F3"/>
    <mergeCell ref="B6:G6"/>
    <mergeCell ref="E8:G8"/>
    <mergeCell ref="E9:G9"/>
    <mergeCell ref="E10:G10"/>
    <mergeCell ref="E11:G11"/>
    <mergeCell ref="E12:G12"/>
    <mergeCell ref="D15:G15"/>
    <mergeCell ref="B16:G16"/>
    <mergeCell ref="B19:C19"/>
    <mergeCell ref="D19:E19"/>
    <mergeCell ref="F19:G19"/>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30:G30"/>
    <mergeCell ref="B33:C33"/>
    <mergeCell ref="B34:C34"/>
    <mergeCell ref="B36:G36"/>
    <mergeCell ref="B39:C39"/>
    <mergeCell ref="B41:G41"/>
    <mergeCell ref="B53:F53"/>
    <mergeCell ref="B56:F56"/>
    <mergeCell ref="B59:F59"/>
    <mergeCell ref="B62:F62"/>
    <mergeCell ref="B82:F82"/>
    <mergeCell ref="B85:F85"/>
    <mergeCell ref="B88:F88"/>
    <mergeCell ref="B91:F91"/>
    <mergeCell ref="B94:F94"/>
    <mergeCell ref="B97:F97"/>
    <mergeCell ref="B100:F100"/>
    <mergeCell ref="B103:F103"/>
    <mergeCell ref="B106:F106"/>
    <mergeCell ref="B109:F109"/>
    <mergeCell ref="B112:F112"/>
    <mergeCell ref="B115:F115"/>
    <mergeCell ref="B118:F118"/>
    <mergeCell ref="B121:F121"/>
    <mergeCell ref="B124:F124"/>
    <mergeCell ref="B127:F127"/>
    <mergeCell ref="B130:F130"/>
    <mergeCell ref="B133:F133"/>
    <mergeCell ref="B136:F136"/>
    <mergeCell ref="B139:F139"/>
    <mergeCell ref="B142:F142"/>
    <mergeCell ref="B145:F145"/>
    <mergeCell ref="B148:F148"/>
    <mergeCell ref="B151:F151"/>
    <mergeCell ref="B154:F154"/>
    <mergeCell ref="B157:F157"/>
    <mergeCell ref="B160:F160"/>
    <mergeCell ref="B163:F163"/>
    <mergeCell ref="B166:F166"/>
    <mergeCell ref="B169:F169"/>
    <mergeCell ref="B172:F172"/>
    <mergeCell ref="B175:F175"/>
    <mergeCell ref="B178:F178"/>
    <mergeCell ref="B181:F181"/>
    <mergeCell ref="B184:F184"/>
    <mergeCell ref="B187:F187"/>
    <mergeCell ref="B190:F190"/>
    <mergeCell ref="B193:F193"/>
    <mergeCell ref="B196:F196"/>
    <mergeCell ref="B199:F199"/>
    <mergeCell ref="B202:F202"/>
    <mergeCell ref="B205:F205"/>
    <mergeCell ref="B208:F208"/>
    <mergeCell ref="B210:G210"/>
    <mergeCell ref="B211:G215"/>
    <mergeCell ref="B216:G216"/>
    <mergeCell ref="B218:G218"/>
    <mergeCell ref="B221:G221"/>
  </mergeCells>
  <dataValidations count="1">
    <dataValidation allowBlank="true" error="INSERIRE SOLO VALORI NUMERICI INTERI" errorTitle="ATTENZIONE" operator="between" showDropDown="false" showErrorMessage="true" showInputMessage="true" sqref="G47 G50:G51 G53 G56 G59 G62 G82 G85 G88 G91 G94 G97 G100 G103 G106 G109 G112 G115 G118 G121 G124 G127 G130 G133 G136 G139 G142 G145 G148 G151 G154 G157 G160 G163 G166 G169 G172 G175 G178 G181 G184 G187 G190 G193 G196 G199 G202 G205 G208" type="whole">
      <formula1>0</formula1>
      <formula2>999999999999</formula2>
    </dataValidation>
  </dataValidations>
  <hyperlinks>
    <hyperlink ref="E12" r:id="rId1" display="personale@comuneditempiopausania.it"/>
    <hyperlink ref="D15" r:id="rId2" display="www.comune.tempiopausania.ot.it"/>
    <hyperlink ref="F22" r:id="rId3" display="magda.masu@gmail.it"/>
    <hyperlink ref="E39" r:id="rId4" display="personale@comuneditempiopausania.it"/>
  </hyperlinks>
  <printOptions headings="false" gridLines="false" gridLinesSet="true" horizontalCentered="true" verticalCentered="false"/>
  <pageMargins left="0.4" right="0.390277777777778" top="0.379861111111111" bottom="0.229861111111111" header="0.511805555555555" footer="0.511805555555555"/>
  <pageSetup paperSize="9" scale="100" firstPageNumber="0" fitToWidth="1" fitToHeight="2" pageOrder="downThenOver" orientation="portrait" blackAndWhite="false" draft="false" cellComments="none" useFirstPageNumber="false" horizontalDpi="300" verticalDpi="300" copies="1"/>
  <headerFooter differentFirst="false" differentOddEven="false">
    <oddHeader/>
    <oddFooter/>
  </headerFooter>
  <drawing r:id="rId5"/>
</worksheet>
</file>

<file path=xl/worksheets/sheet10.xml><?xml version="1.0" encoding="utf-8"?>
<worksheet xmlns="http://schemas.openxmlformats.org/spreadsheetml/2006/main" xmlns:r="http://schemas.openxmlformats.org/officeDocument/2006/relationships">
  <sheetPr filterMode="false">
    <pageSetUpPr fitToPage="false"/>
  </sheetPr>
  <dimension ref="A1:V28"/>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C6" activeCellId="0" sqref="C6"/>
    </sheetView>
  </sheetViews>
  <sheetFormatPr defaultColWidth="10.72265625" defaultRowHeight="10.2" zeroHeight="false" outlineLevelRow="0" outlineLevelCol="0"/>
  <cols>
    <col collapsed="false" customWidth="true" hidden="false" outlineLevel="0" max="1" min="1" style="479" width="43.42"/>
    <col collapsed="false" customWidth="false" hidden="false" outlineLevel="0" max="2" min="2" style="480" width="10.72"/>
    <col collapsed="false" customWidth="true" hidden="false" outlineLevel="0" max="14" min="3" style="479" width="11.43"/>
    <col collapsed="false" customWidth="true" hidden="false" outlineLevel="0" max="16" min="15" style="0" width="11.43"/>
    <col collapsed="false" customWidth="true" hidden="true" outlineLevel="0" max="17" min="17" style="479" width="9.15"/>
    <col collapsed="false" customWidth="true" hidden="false" outlineLevel="0" max="18" min="18" style="479" width="9.15"/>
    <col collapsed="false" customWidth="true" hidden="false" outlineLevel="0" max="19" min="19" style="479" width="6.72"/>
    <col collapsed="false" customWidth="false" hidden="false" outlineLevel="0" max="1024" min="20" style="479" width="10.72"/>
  </cols>
  <sheetData>
    <row r="1" s="255" customFormat="true" ht="43.5" hidden="false" customHeight="true" outlineLevel="0" collapsed="false">
      <c r="A1" s="481" t="str">
        <f aca="false">t1!A1</f>
        <v>REGIONI ED AUTONOMIE LOCALI - anno 2023</v>
      </c>
      <c r="B1" s="481"/>
      <c r="C1" s="481"/>
      <c r="D1" s="481"/>
      <c r="E1" s="481"/>
      <c r="F1" s="481"/>
      <c r="G1" s="481"/>
      <c r="H1" s="481"/>
      <c r="I1" s="481"/>
      <c r="J1" s="481"/>
      <c r="K1" s="481"/>
      <c r="L1" s="481"/>
      <c r="N1" s="258"/>
    </row>
    <row r="2" s="255" customFormat="true" ht="30" hidden="false" customHeight="true" outlineLevel="0" collapsed="false">
      <c r="A2" s="300"/>
      <c r="B2" s="256"/>
      <c r="F2" s="482"/>
      <c r="G2" s="482"/>
      <c r="H2" s="482"/>
      <c r="I2" s="482"/>
      <c r="J2" s="482"/>
      <c r="K2" s="482"/>
      <c r="L2" s="482"/>
      <c r="M2" s="482"/>
      <c r="N2" s="482"/>
    </row>
    <row r="3" customFormat="false" ht="18.75" hidden="false" customHeight="true" outlineLevel="0" collapsed="false">
      <c r="A3" s="483"/>
      <c r="B3" s="484"/>
      <c r="C3" s="485" t="s">
        <v>397</v>
      </c>
      <c r="D3" s="485"/>
      <c r="E3" s="485"/>
      <c r="F3" s="485"/>
      <c r="G3" s="485"/>
      <c r="H3" s="485"/>
      <c r="I3" s="485"/>
      <c r="J3" s="485"/>
      <c r="K3" s="486" t="s">
        <v>398</v>
      </c>
      <c r="L3" s="486"/>
      <c r="M3" s="486"/>
      <c r="N3" s="486"/>
      <c r="O3" s="486"/>
      <c r="P3" s="486"/>
    </row>
    <row r="4" customFormat="false" ht="21.75" hidden="false" customHeight="true" outlineLevel="0" collapsed="false">
      <c r="A4" s="487" t="s">
        <v>399</v>
      </c>
      <c r="B4" s="488" t="s">
        <v>302</v>
      </c>
      <c r="C4" s="489" t="s">
        <v>400</v>
      </c>
      <c r="D4" s="489"/>
      <c r="E4" s="490" t="s">
        <v>401</v>
      </c>
      <c r="F4" s="490"/>
      <c r="G4" s="490" t="s">
        <v>402</v>
      </c>
      <c r="H4" s="490"/>
      <c r="I4" s="491" t="s">
        <v>403</v>
      </c>
      <c r="J4" s="491"/>
      <c r="K4" s="489" t="s">
        <v>400</v>
      </c>
      <c r="L4" s="489"/>
      <c r="M4" s="492" t="s">
        <v>401</v>
      </c>
      <c r="N4" s="492"/>
      <c r="O4" s="493" t="s">
        <v>402</v>
      </c>
      <c r="P4" s="493"/>
    </row>
    <row r="5" customFormat="false" ht="10.8" hidden="false" customHeight="false" outlineLevel="0" collapsed="false">
      <c r="A5" s="494" t="s">
        <v>404</v>
      </c>
      <c r="B5" s="495"/>
      <c r="C5" s="496" t="s">
        <v>306</v>
      </c>
      <c r="D5" s="497" t="s">
        <v>307</v>
      </c>
      <c r="E5" s="498" t="s">
        <v>306</v>
      </c>
      <c r="F5" s="497" t="s">
        <v>307</v>
      </c>
      <c r="G5" s="498" t="s">
        <v>306</v>
      </c>
      <c r="H5" s="497" t="s">
        <v>307</v>
      </c>
      <c r="I5" s="498" t="s">
        <v>306</v>
      </c>
      <c r="J5" s="497" t="s">
        <v>307</v>
      </c>
      <c r="K5" s="499" t="s">
        <v>306</v>
      </c>
      <c r="L5" s="500" t="s">
        <v>307</v>
      </c>
      <c r="M5" s="501" t="s">
        <v>306</v>
      </c>
      <c r="N5" s="500" t="s">
        <v>307</v>
      </c>
      <c r="O5" s="501" t="s">
        <v>306</v>
      </c>
      <c r="P5" s="500" t="s">
        <v>307</v>
      </c>
    </row>
    <row r="6" customFormat="false" ht="12.75" hidden="false" customHeight="true" outlineLevel="0" collapsed="false">
      <c r="A6" s="329" t="str">
        <f aca="false">t1!A6</f>
        <v>SEGRETARIO A</v>
      </c>
      <c r="B6" s="502" t="str">
        <f aca="false">t1!B6</f>
        <v>0D0102</v>
      </c>
      <c r="C6" s="503"/>
      <c r="D6" s="504"/>
      <c r="E6" s="505"/>
      <c r="F6" s="506"/>
      <c r="G6" s="507"/>
      <c r="H6" s="504"/>
      <c r="I6" s="507"/>
      <c r="J6" s="504"/>
      <c r="K6" s="508"/>
      <c r="L6" s="509"/>
      <c r="M6" s="510"/>
      <c r="N6" s="511"/>
      <c r="O6" s="512"/>
      <c r="P6" s="513"/>
      <c r="Q6" s="514" t="n">
        <f aca="false">t1!M6</f>
        <v>0</v>
      </c>
    </row>
    <row r="7" customFormat="false" ht="12.75" hidden="false" customHeight="true" outlineLevel="0" collapsed="false">
      <c r="A7" s="329" t="str">
        <f aca="false">t1!A7</f>
        <v>SEGRETARIO B</v>
      </c>
      <c r="B7" s="502" t="str">
        <f aca="false">t1!B7</f>
        <v>0D0103</v>
      </c>
      <c r="C7" s="503"/>
      <c r="D7" s="504"/>
      <c r="E7" s="505"/>
      <c r="F7" s="506"/>
      <c r="G7" s="507"/>
      <c r="H7" s="504"/>
      <c r="I7" s="507"/>
      <c r="J7" s="504"/>
      <c r="K7" s="508"/>
      <c r="L7" s="509"/>
      <c r="M7" s="510"/>
      <c r="N7" s="515"/>
      <c r="O7" s="516"/>
      <c r="P7" s="517"/>
      <c r="Q7" s="514" t="n">
        <f aca="false">t1!M7</f>
        <v>0</v>
      </c>
    </row>
    <row r="8" customFormat="false" ht="12.75" hidden="false" customHeight="true" outlineLevel="0" collapsed="false">
      <c r="A8" s="329" t="str">
        <f aca="false">t1!A8</f>
        <v>SEGRETARIO C</v>
      </c>
      <c r="B8" s="502" t="str">
        <f aca="false">t1!B8</f>
        <v>0D0485</v>
      </c>
      <c r="C8" s="503"/>
      <c r="D8" s="504"/>
      <c r="E8" s="505"/>
      <c r="F8" s="506"/>
      <c r="G8" s="507"/>
      <c r="H8" s="504"/>
      <c r="I8" s="507"/>
      <c r="J8" s="504"/>
      <c r="K8" s="508"/>
      <c r="L8" s="509"/>
      <c r="M8" s="510"/>
      <c r="N8" s="515"/>
      <c r="O8" s="516"/>
      <c r="P8" s="517"/>
      <c r="Q8" s="514" t="n">
        <f aca="false">t1!M8</f>
        <v>0</v>
      </c>
    </row>
    <row r="9" customFormat="false" ht="12.75" hidden="false" customHeight="true" outlineLevel="0" collapsed="false">
      <c r="A9" s="329" t="str">
        <f aca="false">t1!A9</f>
        <v>DIRETTORE  GENERALE</v>
      </c>
      <c r="B9" s="502" t="str">
        <f aca="false">t1!B9</f>
        <v>0D0097</v>
      </c>
      <c r="C9" s="503"/>
      <c r="D9" s="504"/>
      <c r="E9" s="505"/>
      <c r="F9" s="506"/>
      <c r="G9" s="507"/>
      <c r="H9" s="504"/>
      <c r="I9" s="507"/>
      <c r="J9" s="504"/>
      <c r="K9" s="508"/>
      <c r="L9" s="509"/>
      <c r="M9" s="510"/>
      <c r="N9" s="515"/>
      <c r="O9" s="516"/>
      <c r="P9" s="517"/>
      <c r="Q9" s="514" t="n">
        <f aca="false">t1!M9</f>
        <v>0</v>
      </c>
    </row>
    <row r="10" customFormat="false" ht="12.75" hidden="false" customHeight="true" outlineLevel="0" collapsed="false">
      <c r="A10" s="329" t="str">
        <f aca="false">t1!A10</f>
        <v>ALTE SPECIALIZZ. FUORI D.O.</v>
      </c>
      <c r="B10" s="502" t="str">
        <f aca="false">t1!B10</f>
        <v>0D0095</v>
      </c>
      <c r="C10" s="503"/>
      <c r="D10" s="504"/>
      <c r="E10" s="505"/>
      <c r="F10" s="506"/>
      <c r="G10" s="507"/>
      <c r="H10" s="504"/>
      <c r="I10" s="507"/>
      <c r="J10" s="504"/>
      <c r="K10" s="508"/>
      <c r="L10" s="509"/>
      <c r="M10" s="510"/>
      <c r="N10" s="515"/>
      <c r="O10" s="516"/>
      <c r="P10" s="517"/>
      <c r="Q10" s="514" t="n">
        <f aca="false">t1!M10</f>
        <v>0</v>
      </c>
    </row>
    <row r="11" customFormat="false" ht="12.75" hidden="false" customHeight="true" outlineLevel="0" collapsed="false">
      <c r="A11" s="329" t="str">
        <f aca="false">t1!A11</f>
        <v>DIRIGENTE A TEMPO DETERMINATO FUORI D.O.</v>
      </c>
      <c r="B11" s="502" t="str">
        <f aca="false">t1!B11</f>
        <v>0D0098</v>
      </c>
      <c r="C11" s="503"/>
      <c r="D11" s="504"/>
      <c r="E11" s="505"/>
      <c r="F11" s="506"/>
      <c r="G11" s="507"/>
      <c r="H11" s="504"/>
      <c r="I11" s="507"/>
      <c r="J11" s="504"/>
      <c r="K11" s="508"/>
      <c r="L11" s="509"/>
      <c r="M11" s="510"/>
      <c r="N11" s="515"/>
      <c r="O11" s="516"/>
      <c r="P11" s="517"/>
      <c r="Q11" s="514" t="n">
        <f aca="false">t1!M11</f>
        <v>0</v>
      </c>
    </row>
    <row r="12" customFormat="false" ht="12.75" hidden="false" customHeight="true" outlineLevel="0" collapsed="false">
      <c r="A12" s="329" t="str">
        <f aca="false">t1!A12</f>
        <v>SEGRETARIO GENERALE CCIAA</v>
      </c>
      <c r="B12" s="502" t="str">
        <f aca="false">t1!B12</f>
        <v>0D0104</v>
      </c>
      <c r="C12" s="503"/>
      <c r="D12" s="504"/>
      <c r="E12" s="505"/>
      <c r="F12" s="506"/>
      <c r="G12" s="507"/>
      <c r="H12" s="504"/>
      <c r="I12" s="507"/>
      <c r="J12" s="504"/>
      <c r="K12" s="508"/>
      <c r="L12" s="509"/>
      <c r="M12" s="510"/>
      <c r="N12" s="515"/>
      <c r="O12" s="516"/>
      <c r="P12" s="517"/>
      <c r="Q12" s="514" t="n">
        <f aca="false">t1!M12</f>
        <v>0</v>
      </c>
    </row>
    <row r="13" customFormat="false" ht="12.75" hidden="false" customHeight="true" outlineLevel="0" collapsed="false">
      <c r="A13" s="329" t="str">
        <f aca="false">t1!A13</f>
        <v>DIRIGENTE A TEMPO INDETERMINATO</v>
      </c>
      <c r="B13" s="502" t="str">
        <f aca="false">t1!B13</f>
        <v>0D0164</v>
      </c>
      <c r="C13" s="503"/>
      <c r="D13" s="504"/>
      <c r="E13" s="505"/>
      <c r="F13" s="506"/>
      <c r="G13" s="507"/>
      <c r="H13" s="504"/>
      <c r="I13" s="507"/>
      <c r="J13" s="504"/>
      <c r="K13" s="508"/>
      <c r="L13" s="509"/>
      <c r="M13" s="510"/>
      <c r="N13" s="515"/>
      <c r="O13" s="516"/>
      <c r="P13" s="517"/>
      <c r="Q13" s="514" t="n">
        <f aca="false">t1!M13</f>
        <v>0</v>
      </c>
    </row>
    <row r="14" customFormat="false" ht="12.75" hidden="false" customHeight="true" outlineLevel="0" collapsed="false">
      <c r="A14" s="329" t="str">
        <f aca="false">t1!A14</f>
        <v>DIRIGENTE A TEMPO DETERMINATO IN D.O.</v>
      </c>
      <c r="B14" s="502" t="str">
        <f aca="false">t1!B14</f>
        <v>0D0165</v>
      </c>
      <c r="C14" s="503"/>
      <c r="D14" s="504"/>
      <c r="E14" s="505"/>
      <c r="F14" s="506"/>
      <c r="G14" s="507"/>
      <c r="H14" s="504"/>
      <c r="I14" s="507"/>
      <c r="J14" s="504"/>
      <c r="K14" s="508"/>
      <c r="L14" s="509"/>
      <c r="M14" s="510"/>
      <c r="N14" s="515"/>
      <c r="O14" s="516"/>
      <c r="P14" s="517"/>
      <c r="Q14" s="514" t="n">
        <f aca="false">t1!M14</f>
        <v>0</v>
      </c>
    </row>
    <row r="15" customFormat="false" ht="12.75" hidden="false" customHeight="true" outlineLevel="0" collapsed="false">
      <c r="A15" s="329" t="str">
        <f aca="false">t1!A15</f>
        <v>ALTE SPECIALIZZ. IN D.O. </v>
      </c>
      <c r="B15" s="502" t="str">
        <f aca="false">t1!B15</f>
        <v>0D0I95</v>
      </c>
      <c r="C15" s="503"/>
      <c r="D15" s="504"/>
      <c r="E15" s="505"/>
      <c r="F15" s="506"/>
      <c r="G15" s="507"/>
      <c r="H15" s="504"/>
      <c r="I15" s="507"/>
      <c r="J15" s="504"/>
      <c r="K15" s="508"/>
      <c r="L15" s="509"/>
      <c r="M15" s="510"/>
      <c r="N15" s="515"/>
      <c r="O15" s="516"/>
      <c r="P15" s="517"/>
      <c r="Q15" s="514" t="n">
        <f aca="false">t1!M15</f>
        <v>0</v>
      </c>
    </row>
    <row r="16" customFormat="false" ht="12.75" hidden="false" customHeight="true" outlineLevel="0" collapsed="false">
      <c r="A16" s="329" t="str">
        <f aca="false">t1!A16</f>
        <v>RESPONSABILE DEI SERVIZI O DEGLI UFFICI IN D.O</v>
      </c>
      <c r="B16" s="502" t="str">
        <f aca="false">t1!B16</f>
        <v>0D0I96</v>
      </c>
      <c r="C16" s="503"/>
      <c r="D16" s="504"/>
      <c r="E16" s="505"/>
      <c r="F16" s="506"/>
      <c r="G16" s="507"/>
      <c r="H16" s="504"/>
      <c r="I16" s="507"/>
      <c r="J16" s="504"/>
      <c r="K16" s="508"/>
      <c r="L16" s="509"/>
      <c r="M16" s="510"/>
      <c r="N16" s="515"/>
      <c r="O16" s="516"/>
      <c r="P16" s="517"/>
      <c r="Q16" s="514" t="n">
        <f aca="false">t1!M16</f>
        <v>0</v>
      </c>
    </row>
    <row r="17" customFormat="false" ht="12.75" hidden="false" customHeight="true" outlineLevel="0" collapsed="false">
      <c r="A17" s="329" t="str">
        <f aca="false">t1!A17</f>
        <v>FUNZIONARI ED ELEVATA QUALIFICAZIONE</v>
      </c>
      <c r="B17" s="502" t="str">
        <f aca="false">t1!B17</f>
        <v>0FZEQF</v>
      </c>
      <c r="C17" s="503"/>
      <c r="D17" s="504"/>
      <c r="E17" s="505"/>
      <c r="F17" s="506"/>
      <c r="G17" s="507"/>
      <c r="H17" s="504"/>
      <c r="I17" s="507"/>
      <c r="J17" s="504"/>
      <c r="K17" s="508"/>
      <c r="L17" s="509"/>
      <c r="M17" s="510"/>
      <c r="N17" s="515"/>
      <c r="O17" s="516"/>
      <c r="P17" s="517"/>
      <c r="Q17" s="514" t="n">
        <f aca="false">t1!M17</f>
        <v>0</v>
      </c>
    </row>
    <row r="18" customFormat="false" ht="12.75" hidden="false" customHeight="true" outlineLevel="0" collapsed="false">
      <c r="A18" s="329" t="str">
        <f aca="false">t1!A18</f>
        <v>ISTRUTTORI</v>
      </c>
      <c r="B18" s="502" t="str">
        <f aca="false">t1!B18</f>
        <v>0IR000</v>
      </c>
      <c r="C18" s="503"/>
      <c r="D18" s="504"/>
      <c r="E18" s="505"/>
      <c r="F18" s="506"/>
      <c r="G18" s="507"/>
      <c r="H18" s="504"/>
      <c r="I18" s="507"/>
      <c r="J18" s="504"/>
      <c r="K18" s="508"/>
      <c r="L18" s="509"/>
      <c r="M18" s="510"/>
      <c r="N18" s="515"/>
      <c r="O18" s="516"/>
      <c r="P18" s="517"/>
      <c r="Q18" s="514" t="n">
        <f aca="false">t1!M18</f>
        <v>0</v>
      </c>
    </row>
    <row r="19" customFormat="false" ht="12.75" hidden="false" customHeight="true" outlineLevel="0" collapsed="false">
      <c r="A19" s="329" t="str">
        <f aca="false">t1!A19</f>
        <v>OPERATORI ESPERTI</v>
      </c>
      <c r="B19" s="502" t="str">
        <f aca="false">t1!B19</f>
        <v>0OEESP</v>
      </c>
      <c r="C19" s="503"/>
      <c r="D19" s="504"/>
      <c r="E19" s="505"/>
      <c r="F19" s="506"/>
      <c r="G19" s="507"/>
      <c r="H19" s="504"/>
      <c r="I19" s="507"/>
      <c r="J19" s="504"/>
      <c r="K19" s="508"/>
      <c r="L19" s="509"/>
      <c r="M19" s="510"/>
      <c r="N19" s="515"/>
      <c r="O19" s="516"/>
      <c r="P19" s="517"/>
      <c r="Q19" s="514" t="n">
        <f aca="false">t1!M19</f>
        <v>0</v>
      </c>
    </row>
    <row r="20" customFormat="false" ht="12.75" hidden="false" customHeight="true" outlineLevel="0" collapsed="false">
      <c r="A20" s="329" t="str">
        <f aca="false">t1!A20</f>
        <v>OPERATORI</v>
      </c>
      <c r="B20" s="502" t="str">
        <f aca="false">t1!B20</f>
        <v>0OP000</v>
      </c>
      <c r="C20" s="503"/>
      <c r="D20" s="504"/>
      <c r="E20" s="505"/>
      <c r="F20" s="506"/>
      <c r="G20" s="507"/>
      <c r="H20" s="504"/>
      <c r="I20" s="507"/>
      <c r="J20" s="504"/>
      <c r="K20" s="508"/>
      <c r="L20" s="509"/>
      <c r="M20" s="510"/>
      <c r="N20" s="515"/>
      <c r="O20" s="516"/>
      <c r="P20" s="517"/>
      <c r="Q20" s="514" t="n">
        <f aca="false">t1!M20</f>
        <v>0</v>
      </c>
    </row>
    <row r="21" customFormat="false" ht="12.75" hidden="false" customHeight="true" outlineLevel="0" collapsed="false">
      <c r="A21" s="329" t="str">
        <f aca="false">t1!A21</f>
        <v>CONTRATTISTI</v>
      </c>
      <c r="B21" s="502" t="str">
        <f aca="false">t1!B21</f>
        <v>000061</v>
      </c>
      <c r="C21" s="503"/>
      <c r="D21" s="504"/>
      <c r="E21" s="505"/>
      <c r="F21" s="506"/>
      <c r="G21" s="507"/>
      <c r="H21" s="504"/>
      <c r="I21" s="507"/>
      <c r="J21" s="504"/>
      <c r="K21" s="508"/>
      <c r="L21" s="509"/>
      <c r="M21" s="510"/>
      <c r="N21" s="515"/>
      <c r="O21" s="518"/>
      <c r="P21" s="519"/>
      <c r="Q21" s="514" t="n">
        <f aca="false">t1!M21</f>
        <v>0</v>
      </c>
    </row>
    <row r="22" customFormat="false" ht="12.75" hidden="false" customHeight="true" outlineLevel="0" collapsed="false">
      <c r="A22" s="329" t="str">
        <f aca="false">t1!A22</f>
        <v>COLLABORATORE A T.D. ART. 90 TUEL</v>
      </c>
      <c r="B22" s="502" t="str">
        <f aca="false">t1!B22</f>
        <v>000096</v>
      </c>
      <c r="C22" s="503"/>
      <c r="D22" s="504"/>
      <c r="E22" s="505"/>
      <c r="F22" s="506"/>
      <c r="G22" s="507"/>
      <c r="H22" s="504"/>
      <c r="I22" s="507"/>
      <c r="J22" s="504"/>
      <c r="K22" s="508"/>
      <c r="L22" s="509"/>
      <c r="M22" s="510"/>
      <c r="N22" s="515"/>
      <c r="O22" s="518"/>
      <c r="P22" s="519"/>
      <c r="Q22" s="514" t="n">
        <f aca="false">t1!M22</f>
        <v>0</v>
      </c>
    </row>
    <row r="23" customFormat="false" ht="15.75" hidden="false" customHeight="true" outlineLevel="0" collapsed="false">
      <c r="A23" s="520" t="s">
        <v>342</v>
      </c>
      <c r="B23" s="521"/>
      <c r="C23" s="522" t="n">
        <f aca="false">SUM(C6:C22)</f>
        <v>0</v>
      </c>
      <c r="D23" s="523" t="n">
        <f aca="false">SUM(D6:D22)</f>
        <v>0</v>
      </c>
      <c r="E23" s="524" t="n">
        <f aca="false">SUM(E6:E22)</f>
        <v>0</v>
      </c>
      <c r="F23" s="525" t="n">
        <f aca="false">SUM(F6:F22)</f>
        <v>0</v>
      </c>
      <c r="G23" s="524" t="n">
        <f aca="false">SUM(G6:G22)</f>
        <v>0</v>
      </c>
      <c r="H23" s="526" t="n">
        <f aca="false">SUM(H6:H22)</f>
        <v>0</v>
      </c>
      <c r="I23" s="524" t="n">
        <f aca="false">SUM(I6:I22)</f>
        <v>0</v>
      </c>
      <c r="J23" s="526" t="n">
        <f aca="false">SUM(J6:J22)</f>
        <v>0</v>
      </c>
      <c r="K23" s="522" t="n">
        <f aca="false">SUM(K6:K22)</f>
        <v>0</v>
      </c>
      <c r="L23" s="523" t="n">
        <f aca="false">SUM(L6:L22)</f>
        <v>0</v>
      </c>
      <c r="M23" s="524" t="n">
        <f aca="false">SUM(M6:M22)</f>
        <v>0</v>
      </c>
      <c r="N23" s="523" t="n">
        <f aca="false">SUM(N6:N22)</f>
        <v>0</v>
      </c>
      <c r="O23" s="527" t="n">
        <f aca="false">SUM(O6:O22)</f>
        <v>0</v>
      </c>
      <c r="P23" s="528" t="n">
        <f aca="false">SUM(P6:P22)</f>
        <v>0</v>
      </c>
    </row>
    <row r="24" customFormat="false" ht="10.2" hidden="false" customHeight="false" outlineLevel="0" collapsed="false">
      <c r="A24" s="255"/>
      <c r="B24" s="529"/>
      <c r="C24" s="255"/>
      <c r="D24" s="255"/>
      <c r="E24" s="255"/>
      <c r="F24" s="255"/>
      <c r="G24" s="255"/>
      <c r="H24" s="255"/>
      <c r="I24" s="255"/>
      <c r="J24" s="255"/>
      <c r="K24" s="255"/>
      <c r="L24" s="255"/>
      <c r="M24" s="255"/>
      <c r="N24" s="255"/>
    </row>
    <row r="25" customFormat="false" ht="10.2" hidden="false" customHeight="false" outlineLevel="0" collapsed="false">
      <c r="A25" s="255"/>
      <c r="B25" s="529"/>
      <c r="C25" s="255"/>
      <c r="D25" s="530"/>
      <c r="E25" s="255"/>
      <c r="F25" s="255"/>
      <c r="G25" s="255"/>
      <c r="H25" s="255"/>
      <c r="I25" s="255"/>
      <c r="J25" s="255"/>
      <c r="K25" s="255"/>
      <c r="L25" s="255"/>
      <c r="M25" s="255"/>
      <c r="N25" s="255"/>
      <c r="Q25" s="255"/>
      <c r="R25" s="255"/>
      <c r="S25" s="255"/>
      <c r="T25" s="255"/>
      <c r="U25" s="255"/>
      <c r="V25" s="255"/>
    </row>
    <row r="26" s="255" customFormat="true" ht="10.2" hidden="false" customHeight="false" outlineLevel="0" collapsed="false">
      <c r="B26" s="256"/>
    </row>
    <row r="27" customFormat="false" ht="10.2" hidden="false" customHeight="false" outlineLevel="0" collapsed="false">
      <c r="A27" s="255" t="s">
        <v>405</v>
      </c>
      <c r="B27" s="531"/>
    </row>
    <row r="28" customFormat="false" ht="10.2" hidden="false" customHeight="false" outlineLevel="0" collapsed="false">
      <c r="A28" s="532" t="s">
        <v>406</v>
      </c>
    </row>
  </sheetData>
  <sheetProtection algorithmName="SHA-512" hashValue="UTi7QBjjV7PkeKEudCWBET2kcD+rPPr15aLL34Io4wIm3Lkhf89Rt+dk9PEsrq2ibBjocX6JYpldM8dfWvAgRg==" saltValue="/I1hAaRWJ20Rk0F5aP8qVA==" spinCount="100000" sheet="true" formatColumns="false" selectLockedCells="true"/>
  <mergeCells count="11">
    <mergeCell ref="A1:L1"/>
    <mergeCell ref="F2:N2"/>
    <mergeCell ref="C3:J3"/>
    <mergeCell ref="K3:P3"/>
    <mergeCell ref="C4:D4"/>
    <mergeCell ref="E4:F4"/>
    <mergeCell ref="G4:H4"/>
    <mergeCell ref="I4:J4"/>
    <mergeCell ref="K4:L4"/>
    <mergeCell ref="M4:N4"/>
    <mergeCell ref="O4:P4"/>
  </mergeCells>
  <conditionalFormatting sqref="A6:J22">
    <cfRule type="expression" priority="2" aboveAverage="0" equalAverage="0" bottom="0" percent="0" rank="0" text="" dxfId="6">
      <formula>$Q6&gt;0</formula>
    </cfRule>
  </conditionalFormatting>
  <printOptions headings="false" gridLines="false" gridLinesSet="true" horizontalCentered="true" verticalCentered="true"/>
  <pageMargins left="0" right="0" top="0.196527777777778" bottom="0.170138888888889" header="0.511805555555555" footer="0.511805555555555"/>
  <pageSetup paperSize="9" scale="75"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1.xml><?xml version="1.0" encoding="utf-8"?>
<worksheet xmlns="http://schemas.openxmlformats.org/spreadsheetml/2006/main" xmlns:r="http://schemas.openxmlformats.org/officeDocument/2006/relationships">
  <sheetPr filterMode="false">
    <pageSetUpPr fitToPage="false"/>
  </sheetPr>
  <dimension ref="A1:Z43"/>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14" topLeftCell="C15" activePane="bottomRight" state="frozen"/>
      <selection pane="topLeft" activeCell="A1" activeCellId="0" sqref="A1"/>
      <selection pane="topRight" activeCell="C1" activeCellId="0" sqref="C1"/>
      <selection pane="bottomLeft" activeCell="A15" activeCellId="0" sqref="A15"/>
      <selection pane="bottomRight" activeCell="D6" activeCellId="0" sqref="D6"/>
    </sheetView>
  </sheetViews>
  <sheetFormatPr defaultColWidth="9.296875" defaultRowHeight="10.2" zeroHeight="false" outlineLevelRow="0" outlineLevelCol="0"/>
  <cols>
    <col collapsed="false" customWidth="true" hidden="false" outlineLevel="0" max="1" min="1" style="255" width="47.71"/>
    <col collapsed="false" customWidth="true" hidden="false" outlineLevel="0" max="2" min="2" style="256" width="9.15"/>
    <col collapsed="false" customWidth="true" hidden="false" outlineLevel="0" max="5" min="3" style="256" width="4.72"/>
    <col collapsed="false" customWidth="true" hidden="false" outlineLevel="0" max="19" min="6" style="255" width="4.72"/>
    <col collapsed="false" customWidth="true" hidden="false" outlineLevel="0" max="20" min="20" style="255" width="12"/>
    <col collapsed="false" customWidth="true" hidden="false" outlineLevel="0" max="43" min="21" style="255" width="3.72"/>
    <col collapsed="false" customWidth="false" hidden="false" outlineLevel="0" max="1024" min="44" style="255" width="9.29"/>
  </cols>
  <sheetData>
    <row r="1" customFormat="false" ht="43.5" hidden="false" customHeight="true" outlineLevel="0" collapsed="false">
      <c r="A1" s="481" t="str">
        <f aca="false">t1!A1</f>
        <v>REGIONI ED AUTONOMIE LOCALI - anno 2023</v>
      </c>
      <c r="B1" s="481"/>
      <c r="C1" s="481"/>
      <c r="D1" s="481"/>
      <c r="E1" s="481"/>
      <c r="F1" s="481"/>
      <c r="G1" s="481"/>
      <c r="H1" s="481"/>
      <c r="I1" s="481"/>
      <c r="J1" s="481"/>
      <c r="K1" s="481"/>
      <c r="L1" s="481"/>
      <c r="M1" s="481"/>
      <c r="N1" s="481"/>
      <c r="O1" s="481"/>
      <c r="P1" s="481"/>
      <c r="Q1" s="481"/>
      <c r="R1" s="481"/>
      <c r="S1" s="481"/>
      <c r="T1" s="258"/>
    </row>
    <row r="2" customFormat="false" ht="38.25" hidden="false" customHeight="true" outlineLevel="0" collapsed="false">
      <c r="A2" s="533"/>
      <c r="R2" s="534"/>
      <c r="S2" s="534"/>
      <c r="T2" s="534"/>
      <c r="Z2" s="535"/>
    </row>
    <row r="3" customFormat="false" ht="12" hidden="false" customHeight="true" outlineLevel="0" collapsed="false">
      <c r="A3" s="533"/>
      <c r="R3" s="536"/>
      <c r="S3" s="536"/>
      <c r="T3" s="536"/>
    </row>
    <row r="4" customFormat="false" ht="18" hidden="false" customHeight="true" outlineLevel="0" collapsed="false">
      <c r="A4" s="537" t="s">
        <v>407</v>
      </c>
      <c r="B4" s="538"/>
      <c r="C4" s="538"/>
      <c r="D4" s="538"/>
      <c r="E4" s="538"/>
      <c r="F4" s="539"/>
      <c r="G4" s="539"/>
      <c r="H4" s="539"/>
      <c r="I4" s="539"/>
      <c r="J4" s="539"/>
      <c r="K4" s="539"/>
      <c r="L4" s="539"/>
      <c r="M4" s="539"/>
      <c r="N4" s="539"/>
      <c r="O4" s="539"/>
      <c r="P4" s="539"/>
      <c r="Q4" s="539"/>
      <c r="R4" s="540"/>
      <c r="S4" s="540"/>
      <c r="T4" s="541"/>
    </row>
    <row r="5" s="255" customFormat="true" ht="12" hidden="false" customHeight="true" outlineLevel="0" collapsed="false">
      <c r="A5" s="542"/>
      <c r="R5" s="536"/>
      <c r="S5" s="536"/>
      <c r="T5" s="543"/>
    </row>
    <row r="6" customFormat="false" ht="12" hidden="false" customHeight="true" outlineLevel="0" collapsed="false">
      <c r="A6" s="544" t="str">
        <f aca="false">t2!A6</f>
        <v>FUNZIONARI ED ELEVATA QUALIFICAZIONE</v>
      </c>
      <c r="B6" s="545" t="str">
        <f aca="false">t2!B6</f>
        <v>EQ</v>
      </c>
      <c r="C6" s="544" t="str">
        <f aca="false">"     n."</f>
        <v>     n.</v>
      </c>
      <c r="D6" s="546"/>
      <c r="E6" s="546"/>
      <c r="R6" s="536"/>
      <c r="S6" s="536"/>
      <c r="T6" s="543"/>
    </row>
    <row r="7" customFormat="false" ht="12" hidden="false" customHeight="true" outlineLevel="0" collapsed="false">
      <c r="A7" s="544" t="str">
        <f aca="false">t2!A7</f>
        <v>ISTRUTTORI</v>
      </c>
      <c r="B7" s="545" t="str">
        <f aca="false">t2!B7</f>
        <v>IR</v>
      </c>
      <c r="C7" s="544" t="str">
        <f aca="false">"     n."</f>
        <v>     n.</v>
      </c>
      <c r="D7" s="546"/>
      <c r="E7" s="546"/>
      <c r="R7" s="536"/>
      <c r="S7" s="536"/>
      <c r="T7" s="543"/>
    </row>
    <row r="8" customFormat="false" ht="12" hidden="false" customHeight="true" outlineLevel="0" collapsed="false">
      <c r="A8" s="544" t="str">
        <f aca="false">t2!A8</f>
        <v>OPERATORI ESPERTI</v>
      </c>
      <c r="B8" s="545" t="str">
        <f aca="false">t2!B8</f>
        <v>OE</v>
      </c>
      <c r="C8" s="544" t="str">
        <f aca="false">"     n."</f>
        <v>     n.</v>
      </c>
      <c r="D8" s="546"/>
      <c r="E8" s="546"/>
      <c r="R8" s="536"/>
      <c r="S8" s="536"/>
      <c r="T8" s="543"/>
    </row>
    <row r="9" customFormat="false" ht="12" hidden="false" customHeight="true" outlineLevel="0" collapsed="false">
      <c r="A9" s="544" t="str">
        <f aca="false">t2!A9</f>
        <v>OPERATORI</v>
      </c>
      <c r="B9" s="545" t="str">
        <f aca="false">t2!B9</f>
        <v>OP</v>
      </c>
      <c r="C9" s="544" t="str">
        <f aca="false">"     n."</f>
        <v>     n.</v>
      </c>
      <c r="D9" s="546"/>
      <c r="E9" s="546"/>
      <c r="R9" s="536"/>
      <c r="S9" s="536"/>
      <c r="T9" s="543"/>
    </row>
    <row r="10" customFormat="false" ht="12" hidden="false" customHeight="true" outlineLevel="0" collapsed="false">
      <c r="A10" s="547"/>
      <c r="B10" s="548"/>
      <c r="C10" s="548"/>
      <c r="D10" s="548"/>
      <c r="E10" s="548"/>
      <c r="F10" s="549"/>
      <c r="G10" s="549"/>
      <c r="H10" s="549"/>
      <c r="I10" s="549"/>
      <c r="J10" s="549"/>
      <c r="K10" s="549"/>
      <c r="L10" s="549"/>
      <c r="M10" s="549"/>
      <c r="N10" s="549"/>
      <c r="O10" s="549"/>
      <c r="P10" s="549"/>
      <c r="Q10" s="549"/>
      <c r="R10" s="482"/>
      <c r="S10" s="482"/>
      <c r="T10" s="550"/>
    </row>
    <row r="11" customFormat="false" ht="12" hidden="false" customHeight="true" outlineLevel="0" collapsed="false">
      <c r="A11" s="533"/>
      <c r="R11" s="536"/>
      <c r="S11" s="536"/>
      <c r="T11" s="536"/>
    </row>
    <row r="12" customFormat="false" ht="13.8" hidden="false" customHeight="false" outlineLevel="0" collapsed="false">
      <c r="A12" s="551"/>
      <c r="B12" s="377"/>
      <c r="C12" s="552" t="s">
        <v>300</v>
      </c>
      <c r="D12" s="552"/>
      <c r="E12" s="552"/>
      <c r="F12" s="552"/>
      <c r="G12" s="552"/>
      <c r="H12" s="552"/>
      <c r="I12" s="552"/>
      <c r="J12" s="552"/>
      <c r="K12" s="552"/>
      <c r="L12" s="552"/>
      <c r="M12" s="552"/>
      <c r="N12" s="552"/>
      <c r="O12" s="552"/>
      <c r="P12" s="552"/>
      <c r="Q12" s="552"/>
      <c r="R12" s="552"/>
      <c r="S12" s="552"/>
      <c r="T12" s="553"/>
    </row>
    <row r="13" s="407" customFormat="true" ht="16.5" hidden="false" customHeight="true" outlineLevel="0" collapsed="false">
      <c r="A13" s="554"/>
      <c r="B13" s="555"/>
      <c r="C13" s="556" t="s">
        <v>408</v>
      </c>
      <c r="D13" s="556"/>
      <c r="E13" s="556"/>
      <c r="F13" s="556"/>
      <c r="G13" s="556"/>
      <c r="H13" s="556"/>
      <c r="I13" s="556"/>
      <c r="J13" s="556"/>
      <c r="K13" s="556"/>
      <c r="L13" s="556"/>
      <c r="M13" s="556"/>
      <c r="N13" s="556"/>
      <c r="O13" s="556"/>
      <c r="P13" s="556"/>
      <c r="Q13" s="556"/>
      <c r="R13" s="556"/>
      <c r="S13" s="556"/>
      <c r="T13" s="557"/>
    </row>
    <row r="14" customFormat="false" ht="63.75" hidden="false" customHeight="true" outlineLevel="0" collapsed="false">
      <c r="A14" s="558" t="s">
        <v>409</v>
      </c>
      <c r="B14" s="559" t="s">
        <v>410</v>
      </c>
      <c r="C14" s="560" t="str">
        <f aca="false">B15</f>
        <v>0D0102</v>
      </c>
      <c r="D14" s="561" t="str">
        <f aca="false">B16</f>
        <v>0D0103</v>
      </c>
      <c r="E14" s="561" t="str">
        <f aca="false">B17</f>
        <v>0D0485</v>
      </c>
      <c r="F14" s="561" t="str">
        <f aca="false">B18</f>
        <v>0D0097</v>
      </c>
      <c r="G14" s="561" t="str">
        <f aca="false">B19</f>
        <v>0D0095</v>
      </c>
      <c r="H14" s="561" t="str">
        <f aca="false">B20</f>
        <v>0D0098</v>
      </c>
      <c r="I14" s="561" t="str">
        <f aca="false">B21</f>
        <v>0D0104</v>
      </c>
      <c r="J14" s="561" t="str">
        <f aca="false">B22</f>
        <v>0D0164</v>
      </c>
      <c r="K14" s="561" t="str">
        <f aca="false">B23</f>
        <v>0D0165</v>
      </c>
      <c r="L14" s="561" t="str">
        <f aca="false">B24</f>
        <v>0D0I95</v>
      </c>
      <c r="M14" s="561" t="str">
        <f aca="false">B25</f>
        <v>0D0I96</v>
      </c>
      <c r="N14" s="561" t="str">
        <f aca="false">B26</f>
        <v>0FZEQF</v>
      </c>
      <c r="O14" s="561" t="str">
        <f aca="false">B27</f>
        <v>0IR000</v>
      </c>
      <c r="P14" s="561" t="str">
        <f aca="false">B28</f>
        <v>0OEESP</v>
      </c>
      <c r="Q14" s="561" t="str">
        <f aca="false">B29</f>
        <v>0OP000</v>
      </c>
      <c r="R14" s="561" t="str">
        <f aca="false">B30</f>
        <v>000061</v>
      </c>
      <c r="S14" s="561" t="str">
        <f aca="false">B31</f>
        <v>000096</v>
      </c>
      <c r="T14" s="562" t="s">
        <v>411</v>
      </c>
    </row>
    <row r="15" customFormat="false" ht="12" hidden="false" customHeight="true" outlineLevel="0" collapsed="false">
      <c r="A15" s="329" t="str">
        <f aca="false">t1!A6</f>
        <v>SEGRETARIO A</v>
      </c>
      <c r="B15" s="563" t="str">
        <f aca="false">t1!B6</f>
        <v>0D0102</v>
      </c>
      <c r="C15" s="564"/>
      <c r="D15" s="565"/>
      <c r="E15" s="565"/>
      <c r="F15" s="565"/>
      <c r="G15" s="565"/>
      <c r="H15" s="566"/>
      <c r="I15" s="566"/>
      <c r="J15" s="566"/>
      <c r="K15" s="566"/>
      <c r="L15" s="566"/>
      <c r="M15" s="566"/>
      <c r="N15" s="566"/>
      <c r="O15" s="566"/>
      <c r="P15" s="566"/>
      <c r="Q15" s="566"/>
      <c r="R15" s="566"/>
      <c r="S15" s="566"/>
      <c r="T15" s="567" t="n">
        <f aca="false">SUM(C15:S15)</f>
        <v>0</v>
      </c>
    </row>
    <row r="16" customFormat="false" ht="12" hidden="false" customHeight="true" outlineLevel="0" collapsed="false">
      <c r="A16" s="329" t="str">
        <f aca="false">t1!A7</f>
        <v>SEGRETARIO B</v>
      </c>
      <c r="B16" s="563" t="str">
        <f aca="false">t1!B7</f>
        <v>0D0103</v>
      </c>
      <c r="C16" s="565"/>
      <c r="D16" s="568"/>
      <c r="E16" s="569"/>
      <c r="F16" s="569"/>
      <c r="G16" s="569"/>
      <c r="H16" s="569"/>
      <c r="I16" s="569"/>
      <c r="J16" s="569"/>
      <c r="K16" s="569"/>
      <c r="L16" s="569"/>
      <c r="M16" s="569"/>
      <c r="N16" s="569"/>
      <c r="O16" s="569"/>
      <c r="P16" s="569"/>
      <c r="Q16" s="569"/>
      <c r="R16" s="569"/>
      <c r="S16" s="566"/>
      <c r="T16" s="567" t="n">
        <f aca="false">SUM(C16:S16)</f>
        <v>0</v>
      </c>
    </row>
    <row r="17" customFormat="false" ht="12" hidden="false" customHeight="true" outlineLevel="0" collapsed="false">
      <c r="A17" s="329" t="str">
        <f aca="false">t1!A8</f>
        <v>SEGRETARIO C</v>
      </c>
      <c r="B17" s="563" t="str">
        <f aca="false">t1!B8</f>
        <v>0D0485</v>
      </c>
      <c r="C17" s="565"/>
      <c r="D17" s="569"/>
      <c r="E17" s="568"/>
      <c r="F17" s="569"/>
      <c r="G17" s="569"/>
      <c r="H17" s="569"/>
      <c r="I17" s="569"/>
      <c r="J17" s="569"/>
      <c r="K17" s="569"/>
      <c r="L17" s="569"/>
      <c r="M17" s="569"/>
      <c r="N17" s="569"/>
      <c r="O17" s="569"/>
      <c r="P17" s="569"/>
      <c r="Q17" s="569"/>
      <c r="R17" s="569"/>
      <c r="S17" s="566"/>
      <c r="T17" s="567" t="n">
        <f aca="false">SUM(C17:S17)</f>
        <v>0</v>
      </c>
    </row>
    <row r="18" customFormat="false" ht="12" hidden="false" customHeight="true" outlineLevel="0" collapsed="false">
      <c r="A18" s="329" t="str">
        <f aca="false">t1!A9</f>
        <v>DIRETTORE  GENERALE</v>
      </c>
      <c r="B18" s="563" t="str">
        <f aca="false">t1!B9</f>
        <v>0D0097</v>
      </c>
      <c r="C18" s="565"/>
      <c r="D18" s="569"/>
      <c r="E18" s="569"/>
      <c r="F18" s="568"/>
      <c r="G18" s="569"/>
      <c r="H18" s="569"/>
      <c r="I18" s="569"/>
      <c r="J18" s="569"/>
      <c r="K18" s="569"/>
      <c r="L18" s="569"/>
      <c r="M18" s="569"/>
      <c r="N18" s="569"/>
      <c r="O18" s="569"/>
      <c r="P18" s="569"/>
      <c r="Q18" s="569"/>
      <c r="R18" s="569"/>
      <c r="S18" s="566"/>
      <c r="T18" s="567" t="n">
        <f aca="false">SUM(C18:S18)</f>
        <v>0</v>
      </c>
    </row>
    <row r="19" customFormat="false" ht="12" hidden="false" customHeight="true" outlineLevel="0" collapsed="false">
      <c r="A19" s="329" t="str">
        <f aca="false">t1!A10</f>
        <v>ALTE SPECIALIZZ. FUORI D.O.</v>
      </c>
      <c r="B19" s="563" t="str">
        <f aca="false">t1!B10</f>
        <v>0D0095</v>
      </c>
      <c r="C19" s="565"/>
      <c r="D19" s="569"/>
      <c r="E19" s="569"/>
      <c r="F19" s="569"/>
      <c r="G19" s="568"/>
      <c r="H19" s="569"/>
      <c r="I19" s="569"/>
      <c r="J19" s="569"/>
      <c r="K19" s="569"/>
      <c r="L19" s="569"/>
      <c r="M19" s="569"/>
      <c r="N19" s="569"/>
      <c r="O19" s="569"/>
      <c r="P19" s="569"/>
      <c r="Q19" s="569"/>
      <c r="R19" s="569"/>
      <c r="S19" s="566"/>
      <c r="T19" s="567" t="n">
        <f aca="false">SUM(C19:S19)</f>
        <v>0</v>
      </c>
    </row>
    <row r="20" customFormat="false" ht="12" hidden="false" customHeight="true" outlineLevel="0" collapsed="false">
      <c r="A20" s="329" t="str">
        <f aca="false">t1!A11</f>
        <v>DIRIGENTE A TEMPO DETERMINATO FUORI D.O.</v>
      </c>
      <c r="B20" s="563" t="str">
        <f aca="false">t1!B11</f>
        <v>0D0098</v>
      </c>
      <c r="C20" s="565"/>
      <c r="D20" s="569"/>
      <c r="E20" s="569"/>
      <c r="F20" s="569"/>
      <c r="G20" s="569"/>
      <c r="H20" s="568"/>
      <c r="I20" s="569"/>
      <c r="J20" s="569"/>
      <c r="K20" s="569"/>
      <c r="L20" s="569"/>
      <c r="M20" s="569"/>
      <c r="N20" s="569"/>
      <c r="O20" s="569"/>
      <c r="P20" s="569"/>
      <c r="Q20" s="569"/>
      <c r="R20" s="569"/>
      <c r="S20" s="566"/>
      <c r="T20" s="567" t="n">
        <f aca="false">SUM(C20:S20)</f>
        <v>0</v>
      </c>
    </row>
    <row r="21" customFormat="false" ht="12" hidden="false" customHeight="true" outlineLevel="0" collapsed="false">
      <c r="A21" s="329" t="str">
        <f aca="false">t1!A12</f>
        <v>SEGRETARIO GENERALE CCIAA</v>
      </c>
      <c r="B21" s="563" t="str">
        <f aca="false">t1!B12</f>
        <v>0D0104</v>
      </c>
      <c r="C21" s="565"/>
      <c r="D21" s="569"/>
      <c r="E21" s="569"/>
      <c r="F21" s="569"/>
      <c r="G21" s="569"/>
      <c r="H21" s="569"/>
      <c r="I21" s="568"/>
      <c r="J21" s="569"/>
      <c r="K21" s="569"/>
      <c r="L21" s="569"/>
      <c r="M21" s="569"/>
      <c r="N21" s="569"/>
      <c r="O21" s="569"/>
      <c r="P21" s="569"/>
      <c r="Q21" s="569"/>
      <c r="R21" s="569"/>
      <c r="S21" s="566"/>
      <c r="T21" s="567" t="n">
        <f aca="false">SUM(C21:S21)</f>
        <v>0</v>
      </c>
    </row>
    <row r="22" customFormat="false" ht="12" hidden="false" customHeight="true" outlineLevel="0" collapsed="false">
      <c r="A22" s="329" t="str">
        <f aca="false">t1!A13</f>
        <v>DIRIGENTE A TEMPO INDETERMINATO</v>
      </c>
      <c r="B22" s="563" t="str">
        <f aca="false">t1!B13</f>
        <v>0D0164</v>
      </c>
      <c r="C22" s="565"/>
      <c r="D22" s="569"/>
      <c r="E22" s="569"/>
      <c r="F22" s="569"/>
      <c r="G22" s="569"/>
      <c r="H22" s="569"/>
      <c r="I22" s="569"/>
      <c r="J22" s="568"/>
      <c r="K22" s="569"/>
      <c r="L22" s="569"/>
      <c r="M22" s="569"/>
      <c r="N22" s="569"/>
      <c r="O22" s="569"/>
      <c r="P22" s="569"/>
      <c r="Q22" s="569"/>
      <c r="R22" s="569"/>
      <c r="S22" s="566"/>
      <c r="T22" s="567" t="n">
        <f aca="false">SUM(C22:S22)</f>
        <v>0</v>
      </c>
    </row>
    <row r="23" customFormat="false" ht="12" hidden="false" customHeight="true" outlineLevel="0" collapsed="false">
      <c r="A23" s="329" t="str">
        <f aca="false">t1!A14</f>
        <v>DIRIGENTE A TEMPO DETERMINATO IN D.O.</v>
      </c>
      <c r="B23" s="563" t="str">
        <f aca="false">t1!B14</f>
        <v>0D0165</v>
      </c>
      <c r="C23" s="570"/>
      <c r="D23" s="569"/>
      <c r="E23" s="569"/>
      <c r="F23" s="569"/>
      <c r="G23" s="569"/>
      <c r="H23" s="569"/>
      <c r="I23" s="569"/>
      <c r="J23" s="569"/>
      <c r="K23" s="568"/>
      <c r="L23" s="569"/>
      <c r="M23" s="569"/>
      <c r="N23" s="569"/>
      <c r="O23" s="569"/>
      <c r="P23" s="569"/>
      <c r="Q23" s="569"/>
      <c r="R23" s="569"/>
      <c r="S23" s="569"/>
      <c r="T23" s="567" t="n">
        <f aca="false">SUM(C23:S23)</f>
        <v>0</v>
      </c>
    </row>
    <row r="24" customFormat="false" ht="12" hidden="false" customHeight="true" outlineLevel="0" collapsed="false">
      <c r="A24" s="329" t="str">
        <f aca="false">t1!A15</f>
        <v>ALTE SPECIALIZZ. IN D.O. </v>
      </c>
      <c r="B24" s="563" t="str">
        <f aca="false">t1!B15</f>
        <v>0D0I95</v>
      </c>
      <c r="C24" s="570"/>
      <c r="D24" s="569"/>
      <c r="E24" s="569"/>
      <c r="F24" s="569"/>
      <c r="G24" s="569"/>
      <c r="H24" s="569"/>
      <c r="I24" s="569"/>
      <c r="J24" s="569"/>
      <c r="K24" s="569"/>
      <c r="L24" s="568"/>
      <c r="M24" s="569"/>
      <c r="N24" s="569"/>
      <c r="O24" s="569"/>
      <c r="P24" s="569"/>
      <c r="Q24" s="569"/>
      <c r="R24" s="569"/>
      <c r="S24" s="569"/>
      <c r="T24" s="567" t="n">
        <f aca="false">SUM(C24:S24)</f>
        <v>0</v>
      </c>
    </row>
    <row r="25" customFormat="false" ht="12" hidden="false" customHeight="true" outlineLevel="0" collapsed="false">
      <c r="A25" s="329" t="str">
        <f aca="false">t1!A16</f>
        <v>RESPONSABILE DEI SERVIZI O DEGLI UFFICI IN D.O</v>
      </c>
      <c r="B25" s="563" t="str">
        <f aca="false">t1!B16</f>
        <v>0D0I96</v>
      </c>
      <c r="C25" s="570"/>
      <c r="D25" s="569"/>
      <c r="E25" s="569"/>
      <c r="F25" s="569"/>
      <c r="G25" s="569"/>
      <c r="H25" s="569"/>
      <c r="I25" s="569"/>
      <c r="J25" s="569"/>
      <c r="K25" s="569"/>
      <c r="L25" s="569"/>
      <c r="M25" s="568"/>
      <c r="N25" s="569"/>
      <c r="O25" s="569"/>
      <c r="P25" s="569"/>
      <c r="Q25" s="569"/>
      <c r="R25" s="569"/>
      <c r="S25" s="569"/>
      <c r="T25" s="567" t="n">
        <f aca="false">SUM(C25:S25)</f>
        <v>0</v>
      </c>
    </row>
    <row r="26" customFormat="false" ht="12" hidden="false" customHeight="true" outlineLevel="0" collapsed="false">
      <c r="A26" s="329" t="str">
        <f aca="false">t1!A17</f>
        <v>FUNZIONARI ED ELEVATA QUALIFICAZIONE</v>
      </c>
      <c r="B26" s="563" t="str">
        <f aca="false">t1!B17</f>
        <v>0FZEQF</v>
      </c>
      <c r="C26" s="570"/>
      <c r="D26" s="569"/>
      <c r="E26" s="569"/>
      <c r="F26" s="569"/>
      <c r="G26" s="569"/>
      <c r="H26" s="569"/>
      <c r="I26" s="569"/>
      <c r="J26" s="569"/>
      <c r="K26" s="569"/>
      <c r="L26" s="569"/>
      <c r="M26" s="569"/>
      <c r="N26" s="568"/>
      <c r="O26" s="569"/>
      <c r="P26" s="569"/>
      <c r="Q26" s="569"/>
      <c r="R26" s="569"/>
      <c r="S26" s="566"/>
      <c r="T26" s="567" t="n">
        <f aca="false">SUM(C26:S26)</f>
        <v>0</v>
      </c>
    </row>
    <row r="27" customFormat="false" ht="12" hidden="false" customHeight="true" outlineLevel="0" collapsed="false">
      <c r="A27" s="329" t="str">
        <f aca="false">t1!A18</f>
        <v>ISTRUTTORI</v>
      </c>
      <c r="B27" s="563" t="str">
        <f aca="false">t1!B18</f>
        <v>0IR000</v>
      </c>
      <c r="C27" s="570"/>
      <c r="D27" s="569"/>
      <c r="E27" s="569"/>
      <c r="F27" s="569"/>
      <c r="G27" s="569"/>
      <c r="H27" s="569"/>
      <c r="I27" s="569"/>
      <c r="J27" s="569"/>
      <c r="K27" s="569"/>
      <c r="L27" s="569"/>
      <c r="M27" s="569"/>
      <c r="N27" s="569"/>
      <c r="O27" s="568"/>
      <c r="P27" s="569"/>
      <c r="Q27" s="569"/>
      <c r="R27" s="569"/>
      <c r="S27" s="569"/>
      <c r="T27" s="567" t="n">
        <f aca="false">SUM(C27:S27)</f>
        <v>0</v>
      </c>
    </row>
    <row r="28" customFormat="false" ht="12" hidden="false" customHeight="true" outlineLevel="0" collapsed="false">
      <c r="A28" s="329" t="str">
        <f aca="false">t1!A19</f>
        <v>OPERATORI ESPERTI</v>
      </c>
      <c r="B28" s="563" t="str">
        <f aca="false">t1!B19</f>
        <v>0OEESP</v>
      </c>
      <c r="C28" s="570"/>
      <c r="D28" s="569"/>
      <c r="E28" s="569"/>
      <c r="F28" s="569"/>
      <c r="G28" s="569"/>
      <c r="H28" s="569"/>
      <c r="I28" s="569"/>
      <c r="J28" s="569"/>
      <c r="K28" s="569"/>
      <c r="L28" s="569"/>
      <c r="M28" s="569"/>
      <c r="N28" s="569"/>
      <c r="O28" s="569"/>
      <c r="P28" s="568"/>
      <c r="Q28" s="569"/>
      <c r="R28" s="569"/>
      <c r="S28" s="569"/>
      <c r="T28" s="567" t="n">
        <f aca="false">SUM(C28:S28)</f>
        <v>0</v>
      </c>
    </row>
    <row r="29" customFormat="false" ht="12" hidden="false" customHeight="true" outlineLevel="0" collapsed="false">
      <c r="A29" s="329" t="str">
        <f aca="false">t1!A20</f>
        <v>OPERATORI</v>
      </c>
      <c r="B29" s="563" t="str">
        <f aca="false">t1!B20</f>
        <v>0OP000</v>
      </c>
      <c r="C29" s="570"/>
      <c r="D29" s="569"/>
      <c r="E29" s="569"/>
      <c r="F29" s="569"/>
      <c r="G29" s="569"/>
      <c r="H29" s="569"/>
      <c r="I29" s="569"/>
      <c r="J29" s="569"/>
      <c r="K29" s="569"/>
      <c r="L29" s="569"/>
      <c r="M29" s="569"/>
      <c r="N29" s="569"/>
      <c r="O29" s="569"/>
      <c r="P29" s="569"/>
      <c r="Q29" s="568"/>
      <c r="R29" s="569"/>
      <c r="S29" s="569"/>
      <c r="T29" s="567" t="n">
        <f aca="false">SUM(C29:S29)</f>
        <v>0</v>
      </c>
    </row>
    <row r="30" customFormat="false" ht="12" hidden="false" customHeight="true" outlineLevel="0" collapsed="false">
      <c r="A30" s="329" t="str">
        <f aca="false">t1!A21</f>
        <v>CONTRATTISTI</v>
      </c>
      <c r="B30" s="563" t="str">
        <f aca="false">t1!B21</f>
        <v>000061</v>
      </c>
      <c r="C30" s="571"/>
      <c r="D30" s="569"/>
      <c r="E30" s="569"/>
      <c r="F30" s="569"/>
      <c r="G30" s="569"/>
      <c r="H30" s="569"/>
      <c r="I30" s="569"/>
      <c r="J30" s="569"/>
      <c r="K30" s="569"/>
      <c r="L30" s="569"/>
      <c r="M30" s="569"/>
      <c r="N30" s="569"/>
      <c r="O30" s="569"/>
      <c r="P30" s="569"/>
      <c r="Q30" s="569"/>
      <c r="R30" s="568"/>
      <c r="S30" s="572"/>
      <c r="T30" s="567" t="n">
        <f aca="false">SUM(C30:S30)</f>
        <v>0</v>
      </c>
    </row>
    <row r="31" customFormat="false" ht="12" hidden="false" customHeight="true" outlineLevel="0" collapsed="false">
      <c r="A31" s="329" t="str">
        <f aca="false">t1!A22</f>
        <v>COLLABORATORE A T.D. ART. 90 TUEL</v>
      </c>
      <c r="B31" s="563" t="str">
        <f aca="false">t1!B22</f>
        <v>000096</v>
      </c>
      <c r="C31" s="571"/>
      <c r="D31" s="573"/>
      <c r="E31" s="573"/>
      <c r="F31" s="573"/>
      <c r="G31" s="573"/>
      <c r="H31" s="573"/>
      <c r="I31" s="573"/>
      <c r="J31" s="573"/>
      <c r="K31" s="573"/>
      <c r="L31" s="573"/>
      <c r="M31" s="573"/>
      <c r="N31" s="573"/>
      <c r="O31" s="573"/>
      <c r="P31" s="573"/>
      <c r="Q31" s="573"/>
      <c r="R31" s="573"/>
      <c r="S31" s="574"/>
      <c r="T31" s="567" t="n">
        <f aca="false">SUM(C31:S31)</f>
        <v>0</v>
      </c>
    </row>
    <row r="32" s="580" customFormat="true" ht="17.25" hidden="false" customHeight="true" outlineLevel="0" collapsed="false">
      <c r="A32" s="575" t="s">
        <v>412</v>
      </c>
      <c r="B32" s="576"/>
      <c r="C32" s="577" t="n">
        <f aca="false">SUM(C15:C31)</f>
        <v>0</v>
      </c>
      <c r="D32" s="578" t="n">
        <f aca="false">SUM(D15:D31)</f>
        <v>0</v>
      </c>
      <c r="E32" s="578" t="n">
        <f aca="false">SUM(E15:E31)</f>
        <v>0</v>
      </c>
      <c r="F32" s="578" t="n">
        <f aca="false">SUM(F15:F31)</f>
        <v>0</v>
      </c>
      <c r="G32" s="578" t="n">
        <f aca="false">SUM(G15:G31)</f>
        <v>0</v>
      </c>
      <c r="H32" s="578" t="n">
        <f aca="false">SUM(H15:H31)</f>
        <v>0</v>
      </c>
      <c r="I32" s="578" t="n">
        <f aca="false">SUM(I15:I31)</f>
        <v>0</v>
      </c>
      <c r="J32" s="578" t="n">
        <f aca="false">SUM(J15:J31)</f>
        <v>0</v>
      </c>
      <c r="K32" s="578" t="n">
        <f aca="false">SUM(K15:K31)</f>
        <v>0</v>
      </c>
      <c r="L32" s="578" t="n">
        <f aca="false">SUM(L15:L31)</f>
        <v>0</v>
      </c>
      <c r="M32" s="578" t="n">
        <f aca="false">SUM(M15:M31)</f>
        <v>0</v>
      </c>
      <c r="N32" s="578" t="n">
        <f aca="false">SUM(N15:N31)</f>
        <v>0</v>
      </c>
      <c r="O32" s="578" t="n">
        <f aca="false">SUM(O15:O31)</f>
        <v>0</v>
      </c>
      <c r="P32" s="578" t="n">
        <f aca="false">SUM(P15:P31)</f>
        <v>0</v>
      </c>
      <c r="Q32" s="578" t="n">
        <f aca="false">SUM(Q15:Q31)</f>
        <v>0</v>
      </c>
      <c r="R32" s="578" t="n">
        <f aca="false">SUM(R15:R31)</f>
        <v>0</v>
      </c>
      <c r="S32" s="578" t="n">
        <f aca="false">SUM(S15:S31)</f>
        <v>0</v>
      </c>
      <c r="T32" s="579" t="n">
        <f aca="false">SUM(T15:T31)</f>
        <v>0</v>
      </c>
    </row>
    <row r="33" customFormat="false" ht="17.25" hidden="false" customHeight="true" outlineLevel="0" collapsed="false"/>
    <row r="43" customFormat="false" ht="10.2" hidden="false" customHeight="false" outlineLevel="0" collapsed="false">
      <c r="V43" s="581"/>
    </row>
  </sheetData>
  <sheetProtection algorithmName="SHA-512" hashValue="bkV4OIgFLLzBo1YOjhSZkLeSsbuxR1/x8a8LGNSZsoEF2PmRQc/9B8OmZVvtVxb1KGubYwC7noqP6QN67zPUgw==" saltValue="ZcVS3gdDWhwMFVDKyGOvCA==" spinCount="100000" sheet="true" formatColumns="false" selectLockedCells="true"/>
  <mergeCells count="8">
    <mergeCell ref="A1:S1"/>
    <mergeCell ref="R2:T2"/>
    <mergeCell ref="D6:E6"/>
    <mergeCell ref="D7:E7"/>
    <mergeCell ref="D8:E8"/>
    <mergeCell ref="D9:E9"/>
    <mergeCell ref="C12:S12"/>
    <mergeCell ref="C13:S13"/>
  </mergeCells>
  <printOptions headings="false" gridLines="false" gridLinesSet="true" horizontalCentered="true" verticalCentered="true"/>
  <pageMargins left="0" right="0" top="0.196527777777778" bottom="0.157638888888889" header="0.511805555555555" footer="0.511805555555555"/>
  <pageSetup paperSize="9" scale="75"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2.xml><?xml version="1.0" encoding="utf-8"?>
<worksheet xmlns="http://schemas.openxmlformats.org/spreadsheetml/2006/main" xmlns:r="http://schemas.openxmlformats.org/officeDocument/2006/relationships">
  <sheetPr filterMode="false">
    <pageSetUpPr fitToPage="true"/>
  </sheetPr>
  <dimension ref="A1:W27"/>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6" topLeftCell="C7" activePane="bottomRight" state="frozen"/>
      <selection pane="topLeft" activeCell="A1" activeCellId="0" sqref="A1"/>
      <selection pane="topRight" activeCell="C1" activeCellId="0" sqref="C1"/>
      <selection pane="bottomLeft" activeCell="A7" activeCellId="0" sqref="A7"/>
      <selection pane="bottomRight" activeCell="C7" activeCellId="0" sqref="C7"/>
    </sheetView>
  </sheetViews>
  <sheetFormatPr defaultColWidth="10.72265625" defaultRowHeight="10.2" zeroHeight="false" outlineLevelRow="0" outlineLevelCol="0"/>
  <cols>
    <col collapsed="false" customWidth="true" hidden="false" outlineLevel="0" max="1" min="1" style="479" width="43.14"/>
    <col collapsed="false" customWidth="false" hidden="false" outlineLevel="0" max="2" min="2" style="480" width="10.72"/>
    <col collapsed="false" customWidth="true" hidden="false" outlineLevel="0" max="14" min="3" style="479" width="11.15"/>
    <col collapsed="false" customWidth="true" hidden="false" outlineLevel="0" max="20" min="15" style="479" width="9.29"/>
    <col collapsed="false" customWidth="true" hidden="false" outlineLevel="0" max="22" min="21" style="479" width="11.15"/>
    <col collapsed="false" customWidth="true" hidden="true" outlineLevel="0" max="23" min="23" style="479" width="6.72"/>
    <col collapsed="false" customWidth="false" hidden="false" outlineLevel="0" max="1024" min="24" style="479" width="10.72"/>
  </cols>
  <sheetData>
    <row r="1" s="255" customFormat="true" ht="43.5" hidden="false" customHeight="true" outlineLevel="0" collapsed="false">
      <c r="A1" s="481" t="str">
        <f aca="false">t1!A1</f>
        <v>REGIONI ED AUTONOMIE LOCALI - anno 2023</v>
      </c>
      <c r="B1" s="481"/>
      <c r="C1" s="481"/>
      <c r="D1" s="481"/>
      <c r="E1" s="481"/>
      <c r="F1" s="481"/>
      <c r="G1" s="481"/>
      <c r="H1" s="481"/>
      <c r="I1" s="481"/>
      <c r="J1" s="481"/>
      <c r="K1" s="481"/>
      <c r="L1" s="481"/>
      <c r="M1" s="481"/>
      <c r="N1" s="481"/>
      <c r="O1" s="481"/>
      <c r="P1" s="481"/>
      <c r="Q1" s="481"/>
      <c r="R1" s="481"/>
      <c r="S1" s="481"/>
      <c r="T1" s="481"/>
      <c r="V1" s="258"/>
    </row>
    <row r="2" s="255" customFormat="true" ht="30" hidden="false" customHeight="true" outlineLevel="0" collapsed="false">
      <c r="A2" s="300"/>
      <c r="B2" s="256"/>
      <c r="I2" s="582"/>
      <c r="N2" s="482"/>
      <c r="O2" s="482"/>
      <c r="P2" s="482"/>
      <c r="Q2" s="482"/>
      <c r="R2" s="482"/>
      <c r="S2" s="482"/>
      <c r="T2" s="482"/>
      <c r="U2" s="482"/>
      <c r="V2" s="482"/>
    </row>
    <row r="3" customFormat="false" ht="15" hidden="false" customHeight="true" outlineLevel="0" collapsed="false">
      <c r="A3" s="483"/>
      <c r="B3" s="484"/>
      <c r="C3" s="583" t="s">
        <v>361</v>
      </c>
      <c r="D3" s="583"/>
      <c r="E3" s="583"/>
      <c r="F3" s="583"/>
      <c r="G3" s="583"/>
      <c r="H3" s="583"/>
      <c r="I3" s="583"/>
      <c r="J3" s="583"/>
      <c r="K3" s="583"/>
      <c r="L3" s="583"/>
      <c r="M3" s="583"/>
      <c r="N3" s="583"/>
      <c r="O3" s="583"/>
      <c r="P3" s="583"/>
      <c r="Q3" s="583"/>
      <c r="R3" s="583"/>
      <c r="S3" s="583"/>
      <c r="T3" s="583"/>
      <c r="U3" s="583"/>
      <c r="V3" s="583"/>
    </row>
    <row r="4" customFormat="false" ht="30" hidden="false" customHeight="true" outlineLevel="0" collapsed="false">
      <c r="A4" s="487" t="s">
        <v>399</v>
      </c>
      <c r="B4" s="584" t="s">
        <v>302</v>
      </c>
      <c r="C4" s="585" t="s">
        <v>413</v>
      </c>
      <c r="D4" s="585"/>
      <c r="E4" s="585" t="s">
        <v>414</v>
      </c>
      <c r="F4" s="585"/>
      <c r="G4" s="585" t="s">
        <v>415</v>
      </c>
      <c r="H4" s="585"/>
      <c r="I4" s="585" t="s">
        <v>416</v>
      </c>
      <c r="J4" s="585"/>
      <c r="K4" s="585" t="s">
        <v>417</v>
      </c>
      <c r="L4" s="585"/>
      <c r="M4" s="585" t="s">
        <v>418</v>
      </c>
      <c r="N4" s="585"/>
      <c r="O4" s="585" t="s">
        <v>419</v>
      </c>
      <c r="P4" s="585"/>
      <c r="Q4" s="585" t="s">
        <v>420</v>
      </c>
      <c r="R4" s="585"/>
      <c r="S4" s="585" t="s">
        <v>421</v>
      </c>
      <c r="T4" s="585"/>
      <c r="U4" s="586" t="s">
        <v>342</v>
      </c>
      <c r="V4" s="586"/>
    </row>
    <row r="5" customFormat="false" ht="10.2" hidden="false" customHeight="true" outlineLevel="0" collapsed="false">
      <c r="A5" s="587" t="s">
        <v>404</v>
      </c>
      <c r="B5" s="584"/>
      <c r="C5" s="588" t="s">
        <v>422</v>
      </c>
      <c r="D5" s="588"/>
      <c r="E5" s="588" t="s">
        <v>423</v>
      </c>
      <c r="F5" s="588"/>
      <c r="G5" s="588" t="s">
        <v>424</v>
      </c>
      <c r="H5" s="588"/>
      <c r="I5" s="588" t="s">
        <v>425</v>
      </c>
      <c r="J5" s="588"/>
      <c r="K5" s="588" t="s">
        <v>426</v>
      </c>
      <c r="L5" s="588"/>
      <c r="M5" s="588" t="s">
        <v>427</v>
      </c>
      <c r="N5" s="588"/>
      <c r="O5" s="588" t="s">
        <v>428</v>
      </c>
      <c r="P5" s="588"/>
      <c r="Q5" s="588" t="s">
        <v>429</v>
      </c>
      <c r="R5" s="588"/>
      <c r="S5" s="588" t="s">
        <v>430</v>
      </c>
      <c r="T5" s="588"/>
      <c r="U5" s="589"/>
      <c r="V5" s="589"/>
    </row>
    <row r="6" customFormat="false" ht="10.8" hidden="false" customHeight="false" outlineLevel="0" collapsed="false">
      <c r="A6" s="590"/>
      <c r="B6" s="591"/>
      <c r="C6" s="592" t="s">
        <v>306</v>
      </c>
      <c r="D6" s="593" t="s">
        <v>307</v>
      </c>
      <c r="E6" s="592" t="s">
        <v>306</v>
      </c>
      <c r="F6" s="593" t="s">
        <v>307</v>
      </c>
      <c r="G6" s="592" t="s">
        <v>306</v>
      </c>
      <c r="H6" s="593" t="s">
        <v>307</v>
      </c>
      <c r="I6" s="592" t="s">
        <v>306</v>
      </c>
      <c r="J6" s="593" t="s">
        <v>307</v>
      </c>
      <c r="K6" s="592" t="s">
        <v>306</v>
      </c>
      <c r="L6" s="593" t="s">
        <v>307</v>
      </c>
      <c r="M6" s="592" t="s">
        <v>306</v>
      </c>
      <c r="N6" s="593" t="s">
        <v>307</v>
      </c>
      <c r="O6" s="592" t="s">
        <v>306</v>
      </c>
      <c r="P6" s="593" t="s">
        <v>307</v>
      </c>
      <c r="Q6" s="592" t="s">
        <v>306</v>
      </c>
      <c r="R6" s="593" t="s">
        <v>307</v>
      </c>
      <c r="S6" s="592" t="s">
        <v>306</v>
      </c>
      <c r="T6" s="593" t="s">
        <v>307</v>
      </c>
      <c r="U6" s="592" t="s">
        <v>306</v>
      </c>
      <c r="V6" s="594" t="s">
        <v>307</v>
      </c>
    </row>
    <row r="7" customFormat="false" ht="12.75" hidden="false" customHeight="true" outlineLevel="0" collapsed="false">
      <c r="A7" s="278" t="str">
        <f aca="false">t1!A6</f>
        <v>SEGRETARIO A</v>
      </c>
      <c r="B7" s="595" t="str">
        <f aca="false">t1!B6</f>
        <v>0D0102</v>
      </c>
      <c r="C7" s="505"/>
      <c r="D7" s="596"/>
      <c r="E7" s="505"/>
      <c r="F7" s="596"/>
      <c r="G7" s="505"/>
      <c r="H7" s="596"/>
      <c r="I7" s="505"/>
      <c r="J7" s="596"/>
      <c r="K7" s="597"/>
      <c r="L7" s="504"/>
      <c r="M7" s="505"/>
      <c r="N7" s="596"/>
      <c r="O7" s="598"/>
      <c r="P7" s="596"/>
      <c r="Q7" s="598"/>
      <c r="R7" s="596"/>
      <c r="S7" s="598"/>
      <c r="T7" s="596"/>
      <c r="U7" s="599" t="n">
        <f aca="false">SUM(C7,E7,G7,I7,K7,M7,O7,Q7,S7)</f>
        <v>0</v>
      </c>
      <c r="V7" s="600" t="n">
        <f aca="false">SUM(D7,F7,H7,J7,L7,N7,P7,R7,T7)</f>
        <v>0</v>
      </c>
      <c r="W7" s="601" t="n">
        <f aca="false">t1!M6</f>
        <v>0</v>
      </c>
    </row>
    <row r="8" customFormat="false" ht="12.75" hidden="false" customHeight="true" outlineLevel="0" collapsed="false">
      <c r="A8" s="278" t="str">
        <f aca="false">t1!A7</f>
        <v>SEGRETARIO B</v>
      </c>
      <c r="B8" s="595" t="str">
        <f aca="false">t1!B7</f>
        <v>0D0103</v>
      </c>
      <c r="C8" s="505"/>
      <c r="D8" s="596"/>
      <c r="E8" s="505"/>
      <c r="F8" s="596"/>
      <c r="G8" s="505"/>
      <c r="H8" s="596"/>
      <c r="I8" s="505"/>
      <c r="J8" s="596"/>
      <c r="K8" s="597"/>
      <c r="L8" s="504"/>
      <c r="M8" s="505"/>
      <c r="N8" s="596"/>
      <c r="O8" s="598"/>
      <c r="P8" s="596"/>
      <c r="Q8" s="598"/>
      <c r="R8" s="596"/>
      <c r="S8" s="598"/>
      <c r="T8" s="596"/>
      <c r="U8" s="599" t="n">
        <f aca="false">SUM(C8,E8,G8,I8,K8,M8,O8,Q8,S8)</f>
        <v>0</v>
      </c>
      <c r="V8" s="600" t="n">
        <f aca="false">SUM(D8,F8,H8,J8,L8,N8,P8,R8,T8)</f>
        <v>0</v>
      </c>
      <c r="W8" s="601" t="n">
        <f aca="false">t1!M7</f>
        <v>0</v>
      </c>
    </row>
    <row r="9" customFormat="false" ht="12.75" hidden="false" customHeight="true" outlineLevel="0" collapsed="false">
      <c r="A9" s="278" t="str">
        <f aca="false">t1!A8</f>
        <v>SEGRETARIO C</v>
      </c>
      <c r="B9" s="595" t="str">
        <f aca="false">t1!B8</f>
        <v>0D0485</v>
      </c>
      <c r="C9" s="505"/>
      <c r="D9" s="596"/>
      <c r="E9" s="505"/>
      <c r="F9" s="596"/>
      <c r="G9" s="505"/>
      <c r="H9" s="596"/>
      <c r="I9" s="505"/>
      <c r="J9" s="596"/>
      <c r="K9" s="597"/>
      <c r="L9" s="504"/>
      <c r="M9" s="505"/>
      <c r="N9" s="596"/>
      <c r="O9" s="598"/>
      <c r="P9" s="596"/>
      <c r="Q9" s="598"/>
      <c r="R9" s="596"/>
      <c r="S9" s="598"/>
      <c r="T9" s="596"/>
      <c r="U9" s="599" t="n">
        <f aca="false">SUM(C9,E9,G9,I9,K9,M9,O9,Q9,S9)</f>
        <v>0</v>
      </c>
      <c r="V9" s="600" t="n">
        <f aca="false">SUM(D9,F9,H9,J9,L9,N9,P9,R9,T9)</f>
        <v>0</v>
      </c>
      <c r="W9" s="601" t="n">
        <f aca="false">t1!M8</f>
        <v>0</v>
      </c>
    </row>
    <row r="10" customFormat="false" ht="12.75" hidden="false" customHeight="true" outlineLevel="0" collapsed="false">
      <c r="A10" s="278" t="str">
        <f aca="false">t1!A9</f>
        <v>DIRETTORE  GENERALE</v>
      </c>
      <c r="B10" s="595" t="str">
        <f aca="false">t1!B9</f>
        <v>0D0097</v>
      </c>
      <c r="C10" s="505"/>
      <c r="D10" s="596"/>
      <c r="E10" s="505"/>
      <c r="F10" s="596"/>
      <c r="G10" s="505"/>
      <c r="H10" s="596"/>
      <c r="I10" s="505"/>
      <c r="J10" s="596"/>
      <c r="K10" s="597"/>
      <c r="L10" s="504"/>
      <c r="M10" s="505"/>
      <c r="N10" s="596"/>
      <c r="O10" s="598"/>
      <c r="P10" s="596"/>
      <c r="Q10" s="598"/>
      <c r="R10" s="596"/>
      <c r="S10" s="598"/>
      <c r="T10" s="596"/>
      <c r="U10" s="599" t="n">
        <f aca="false">SUM(C10,E10,G10,I10,K10,M10,O10,Q10,S10)</f>
        <v>0</v>
      </c>
      <c r="V10" s="600" t="n">
        <f aca="false">SUM(D10,F10,H10,J10,L10,N10,P10,R10,T10)</f>
        <v>0</v>
      </c>
      <c r="W10" s="601" t="n">
        <f aca="false">t1!M9</f>
        <v>0</v>
      </c>
    </row>
    <row r="11" customFormat="false" ht="12.75" hidden="false" customHeight="true" outlineLevel="0" collapsed="false">
      <c r="A11" s="278" t="str">
        <f aca="false">t1!A10</f>
        <v>ALTE SPECIALIZZ. FUORI D.O.</v>
      </c>
      <c r="B11" s="595" t="str">
        <f aca="false">t1!B10</f>
        <v>0D0095</v>
      </c>
      <c r="C11" s="505"/>
      <c r="D11" s="596"/>
      <c r="E11" s="505"/>
      <c r="F11" s="596"/>
      <c r="G11" s="505"/>
      <c r="H11" s="596"/>
      <c r="I11" s="505"/>
      <c r="J11" s="596"/>
      <c r="K11" s="597"/>
      <c r="L11" s="504"/>
      <c r="M11" s="505"/>
      <c r="N11" s="596"/>
      <c r="O11" s="598"/>
      <c r="P11" s="596"/>
      <c r="Q11" s="598"/>
      <c r="R11" s="596"/>
      <c r="S11" s="598"/>
      <c r="T11" s="596"/>
      <c r="U11" s="599" t="n">
        <f aca="false">SUM(C11,E11,G11,I11,K11,M11,O11,Q11,S11)</f>
        <v>0</v>
      </c>
      <c r="V11" s="600" t="n">
        <f aca="false">SUM(D11,F11,H11,J11,L11,N11,P11,R11,T11)</f>
        <v>0</v>
      </c>
      <c r="W11" s="601" t="n">
        <f aca="false">t1!M10</f>
        <v>0</v>
      </c>
    </row>
    <row r="12" customFormat="false" ht="12.75" hidden="false" customHeight="true" outlineLevel="0" collapsed="false">
      <c r="A12" s="278" t="str">
        <f aca="false">t1!A11</f>
        <v>DIRIGENTE A TEMPO DETERMINATO FUORI D.O.</v>
      </c>
      <c r="B12" s="595" t="str">
        <f aca="false">t1!B11</f>
        <v>0D0098</v>
      </c>
      <c r="C12" s="505"/>
      <c r="D12" s="596"/>
      <c r="E12" s="505"/>
      <c r="F12" s="596"/>
      <c r="G12" s="505"/>
      <c r="H12" s="596"/>
      <c r="I12" s="505"/>
      <c r="J12" s="596"/>
      <c r="K12" s="597"/>
      <c r="L12" s="504"/>
      <c r="M12" s="505"/>
      <c r="N12" s="596"/>
      <c r="O12" s="598"/>
      <c r="P12" s="596"/>
      <c r="Q12" s="598"/>
      <c r="R12" s="596"/>
      <c r="S12" s="598"/>
      <c r="T12" s="596"/>
      <c r="U12" s="599" t="n">
        <f aca="false">SUM(C12,E12,G12,I12,K12,M12,O12,Q12,S12)</f>
        <v>0</v>
      </c>
      <c r="V12" s="600" t="n">
        <f aca="false">SUM(D12,F12,H12,J12,L12,N12,P12,R12,T12)</f>
        <v>0</v>
      </c>
      <c r="W12" s="601" t="n">
        <f aca="false">t1!M11</f>
        <v>0</v>
      </c>
    </row>
    <row r="13" customFormat="false" ht="12.75" hidden="false" customHeight="true" outlineLevel="0" collapsed="false">
      <c r="A13" s="278" t="str">
        <f aca="false">t1!A12</f>
        <v>SEGRETARIO GENERALE CCIAA</v>
      </c>
      <c r="B13" s="595" t="str">
        <f aca="false">t1!B12</f>
        <v>0D0104</v>
      </c>
      <c r="C13" s="505"/>
      <c r="D13" s="596"/>
      <c r="E13" s="505"/>
      <c r="F13" s="596"/>
      <c r="G13" s="505"/>
      <c r="H13" s="596"/>
      <c r="I13" s="505"/>
      <c r="J13" s="596"/>
      <c r="K13" s="597"/>
      <c r="L13" s="504"/>
      <c r="M13" s="505"/>
      <c r="N13" s="596"/>
      <c r="O13" s="598"/>
      <c r="P13" s="596"/>
      <c r="Q13" s="598"/>
      <c r="R13" s="596"/>
      <c r="S13" s="598"/>
      <c r="T13" s="596"/>
      <c r="U13" s="599" t="n">
        <f aca="false">SUM(C13,E13,G13,I13,K13,M13,O13,Q13,S13)</f>
        <v>0</v>
      </c>
      <c r="V13" s="600" t="n">
        <f aca="false">SUM(D13,F13,H13,J13,L13,N13,P13,R13,T13)</f>
        <v>0</v>
      </c>
      <c r="W13" s="601" t="n">
        <f aca="false">t1!M12</f>
        <v>0</v>
      </c>
    </row>
    <row r="14" customFormat="false" ht="12.75" hidden="false" customHeight="true" outlineLevel="0" collapsed="false">
      <c r="A14" s="278" t="str">
        <f aca="false">t1!A13</f>
        <v>DIRIGENTE A TEMPO INDETERMINATO</v>
      </c>
      <c r="B14" s="595" t="str">
        <f aca="false">t1!B13</f>
        <v>0D0164</v>
      </c>
      <c r="C14" s="505"/>
      <c r="D14" s="596"/>
      <c r="E14" s="505"/>
      <c r="F14" s="596"/>
      <c r="G14" s="505"/>
      <c r="H14" s="596"/>
      <c r="I14" s="505"/>
      <c r="J14" s="596"/>
      <c r="K14" s="597"/>
      <c r="L14" s="504"/>
      <c r="M14" s="505"/>
      <c r="N14" s="596"/>
      <c r="O14" s="598"/>
      <c r="P14" s="596"/>
      <c r="Q14" s="598"/>
      <c r="R14" s="596"/>
      <c r="S14" s="598"/>
      <c r="T14" s="596"/>
      <c r="U14" s="599" t="n">
        <f aca="false">SUM(C14,E14,G14,I14,K14,M14,O14,Q14,S14)</f>
        <v>0</v>
      </c>
      <c r="V14" s="600" t="n">
        <f aca="false">SUM(D14,F14,H14,J14,L14,N14,P14,R14,T14)</f>
        <v>0</v>
      </c>
      <c r="W14" s="601" t="n">
        <f aca="false">t1!M13</f>
        <v>0</v>
      </c>
    </row>
    <row r="15" customFormat="false" ht="12.75" hidden="false" customHeight="true" outlineLevel="0" collapsed="false">
      <c r="A15" s="278" t="str">
        <f aca="false">t1!A14</f>
        <v>DIRIGENTE A TEMPO DETERMINATO IN D.O.</v>
      </c>
      <c r="B15" s="595" t="str">
        <f aca="false">t1!B14</f>
        <v>0D0165</v>
      </c>
      <c r="C15" s="505"/>
      <c r="D15" s="596"/>
      <c r="E15" s="505"/>
      <c r="F15" s="596"/>
      <c r="G15" s="505"/>
      <c r="H15" s="596"/>
      <c r="I15" s="505"/>
      <c r="J15" s="596"/>
      <c r="K15" s="597"/>
      <c r="L15" s="504"/>
      <c r="M15" s="505"/>
      <c r="N15" s="596"/>
      <c r="O15" s="598"/>
      <c r="P15" s="596"/>
      <c r="Q15" s="598"/>
      <c r="R15" s="596"/>
      <c r="S15" s="598"/>
      <c r="T15" s="596"/>
      <c r="U15" s="599" t="n">
        <f aca="false">SUM(C15,E15,G15,I15,K15,M15,O15,Q15,S15)</f>
        <v>0</v>
      </c>
      <c r="V15" s="600" t="n">
        <f aca="false">SUM(D15,F15,H15,J15,L15,N15,P15,R15,T15)</f>
        <v>0</v>
      </c>
      <c r="W15" s="601" t="n">
        <f aca="false">t1!M14</f>
        <v>0</v>
      </c>
    </row>
    <row r="16" customFormat="false" ht="12.75" hidden="false" customHeight="true" outlineLevel="0" collapsed="false">
      <c r="A16" s="278" t="str">
        <f aca="false">t1!A15</f>
        <v>ALTE SPECIALIZZ. IN D.O. </v>
      </c>
      <c r="B16" s="595" t="str">
        <f aca="false">t1!B15</f>
        <v>0D0I95</v>
      </c>
      <c r="C16" s="505"/>
      <c r="D16" s="596"/>
      <c r="E16" s="505"/>
      <c r="F16" s="596"/>
      <c r="G16" s="505"/>
      <c r="H16" s="596"/>
      <c r="I16" s="505"/>
      <c r="J16" s="596"/>
      <c r="K16" s="597"/>
      <c r="L16" s="504"/>
      <c r="M16" s="505"/>
      <c r="N16" s="596"/>
      <c r="O16" s="598"/>
      <c r="P16" s="596"/>
      <c r="Q16" s="598"/>
      <c r="R16" s="596"/>
      <c r="S16" s="598"/>
      <c r="T16" s="596"/>
      <c r="U16" s="599" t="n">
        <f aca="false">SUM(C16,E16,G16,I16,K16,M16,O16,Q16,S16)</f>
        <v>0</v>
      </c>
      <c r="V16" s="600" t="n">
        <f aca="false">SUM(D16,F16,H16,J16,L16,N16,P16,R16,T16)</f>
        <v>0</v>
      </c>
      <c r="W16" s="601" t="n">
        <f aca="false">t1!M15</f>
        <v>0</v>
      </c>
    </row>
    <row r="17" customFormat="false" ht="12.75" hidden="false" customHeight="true" outlineLevel="0" collapsed="false">
      <c r="A17" s="278" t="str">
        <f aca="false">t1!A16</f>
        <v>RESPONSABILE DEI SERVIZI O DEGLI UFFICI IN D.O</v>
      </c>
      <c r="B17" s="595" t="str">
        <f aca="false">t1!B16</f>
        <v>0D0I96</v>
      </c>
      <c r="C17" s="505"/>
      <c r="D17" s="596"/>
      <c r="E17" s="505"/>
      <c r="F17" s="596"/>
      <c r="G17" s="505"/>
      <c r="H17" s="596"/>
      <c r="I17" s="505"/>
      <c r="J17" s="596"/>
      <c r="K17" s="597"/>
      <c r="L17" s="504"/>
      <c r="M17" s="505"/>
      <c r="N17" s="596"/>
      <c r="O17" s="598"/>
      <c r="P17" s="596"/>
      <c r="Q17" s="598"/>
      <c r="R17" s="596"/>
      <c r="S17" s="598"/>
      <c r="T17" s="596"/>
      <c r="U17" s="599" t="n">
        <f aca="false">SUM(C17,E17,G17,I17,K17,M17,O17,Q17,S17)</f>
        <v>0</v>
      </c>
      <c r="V17" s="600" t="n">
        <f aca="false">SUM(D17,F17,H17,J17,L17,N17,P17,R17,T17)</f>
        <v>0</v>
      </c>
      <c r="W17" s="601" t="n">
        <f aca="false">t1!M16</f>
        <v>0</v>
      </c>
    </row>
    <row r="18" customFormat="false" ht="12.75" hidden="false" customHeight="true" outlineLevel="0" collapsed="false">
      <c r="A18" s="278" t="str">
        <f aca="false">t1!A17</f>
        <v>FUNZIONARI ED ELEVATA QUALIFICAZIONE</v>
      </c>
      <c r="B18" s="595" t="str">
        <f aca="false">t1!B17</f>
        <v>0FZEQF</v>
      </c>
      <c r="C18" s="505"/>
      <c r="D18" s="596"/>
      <c r="E18" s="505"/>
      <c r="F18" s="596"/>
      <c r="G18" s="505"/>
      <c r="H18" s="596"/>
      <c r="I18" s="505"/>
      <c r="J18" s="596"/>
      <c r="K18" s="597"/>
      <c r="L18" s="504"/>
      <c r="M18" s="505"/>
      <c r="N18" s="596"/>
      <c r="O18" s="598"/>
      <c r="P18" s="596"/>
      <c r="Q18" s="598"/>
      <c r="R18" s="596"/>
      <c r="S18" s="598"/>
      <c r="T18" s="596"/>
      <c r="U18" s="599" t="n">
        <f aca="false">SUM(C18,E18,G18,I18,K18,M18,O18,Q18,S18)</f>
        <v>0</v>
      </c>
      <c r="V18" s="600" t="n">
        <f aca="false">SUM(D18,F18,H18,J18,L18,N18,P18,R18,T18)</f>
        <v>0</v>
      </c>
      <c r="W18" s="601" t="n">
        <f aca="false">t1!M17</f>
        <v>0</v>
      </c>
    </row>
    <row r="19" customFormat="false" ht="12.75" hidden="false" customHeight="true" outlineLevel="0" collapsed="false">
      <c r="A19" s="278" t="str">
        <f aca="false">t1!A18</f>
        <v>ISTRUTTORI</v>
      </c>
      <c r="B19" s="595" t="str">
        <f aca="false">t1!B18</f>
        <v>0IR000</v>
      </c>
      <c r="C19" s="505"/>
      <c r="D19" s="596"/>
      <c r="E19" s="505"/>
      <c r="F19" s="596"/>
      <c r="G19" s="505"/>
      <c r="H19" s="596"/>
      <c r="I19" s="505"/>
      <c r="J19" s="596"/>
      <c r="K19" s="597"/>
      <c r="L19" s="504"/>
      <c r="M19" s="505"/>
      <c r="N19" s="596"/>
      <c r="O19" s="598"/>
      <c r="P19" s="596"/>
      <c r="Q19" s="598"/>
      <c r="R19" s="596"/>
      <c r="S19" s="598"/>
      <c r="T19" s="596"/>
      <c r="U19" s="599" t="n">
        <f aca="false">SUM(C19,E19,G19,I19,K19,M19,O19,Q19,S19)</f>
        <v>0</v>
      </c>
      <c r="V19" s="600" t="n">
        <f aca="false">SUM(D19,F19,H19,J19,L19,N19,P19,R19,T19)</f>
        <v>0</v>
      </c>
      <c r="W19" s="601" t="n">
        <f aca="false">t1!M18</f>
        <v>0</v>
      </c>
    </row>
    <row r="20" customFormat="false" ht="12.75" hidden="false" customHeight="true" outlineLevel="0" collapsed="false">
      <c r="A20" s="278" t="str">
        <f aca="false">t1!A19</f>
        <v>OPERATORI ESPERTI</v>
      </c>
      <c r="B20" s="595" t="str">
        <f aca="false">t1!B19</f>
        <v>0OEESP</v>
      </c>
      <c r="C20" s="505"/>
      <c r="D20" s="596"/>
      <c r="E20" s="505"/>
      <c r="F20" s="596"/>
      <c r="G20" s="505"/>
      <c r="H20" s="596"/>
      <c r="I20" s="505"/>
      <c r="J20" s="596"/>
      <c r="K20" s="597"/>
      <c r="L20" s="504"/>
      <c r="M20" s="505"/>
      <c r="N20" s="596"/>
      <c r="O20" s="598"/>
      <c r="P20" s="596"/>
      <c r="Q20" s="598"/>
      <c r="R20" s="596"/>
      <c r="S20" s="598"/>
      <c r="T20" s="596"/>
      <c r="U20" s="599" t="n">
        <f aca="false">SUM(C20,E20,G20,I20,K20,M20,O20,Q20,S20)</f>
        <v>0</v>
      </c>
      <c r="V20" s="600" t="n">
        <f aca="false">SUM(D20,F20,H20,J20,L20,N20,P20,R20,T20)</f>
        <v>0</v>
      </c>
      <c r="W20" s="601" t="n">
        <f aca="false">t1!M19</f>
        <v>0</v>
      </c>
    </row>
    <row r="21" customFormat="false" ht="12.75" hidden="false" customHeight="true" outlineLevel="0" collapsed="false">
      <c r="A21" s="278" t="str">
        <f aca="false">t1!A20</f>
        <v>OPERATORI</v>
      </c>
      <c r="B21" s="595" t="str">
        <f aca="false">t1!B20</f>
        <v>0OP000</v>
      </c>
      <c r="C21" s="505"/>
      <c r="D21" s="596"/>
      <c r="E21" s="505"/>
      <c r="F21" s="596"/>
      <c r="G21" s="505"/>
      <c r="H21" s="596"/>
      <c r="I21" s="505"/>
      <c r="J21" s="596"/>
      <c r="K21" s="597"/>
      <c r="L21" s="504"/>
      <c r="M21" s="505"/>
      <c r="N21" s="596"/>
      <c r="O21" s="598"/>
      <c r="P21" s="596"/>
      <c r="Q21" s="598"/>
      <c r="R21" s="596"/>
      <c r="S21" s="598"/>
      <c r="T21" s="596"/>
      <c r="U21" s="599" t="n">
        <f aca="false">SUM(C21,E21,G21,I21,K21,M21,O21,Q21,S21)</f>
        <v>0</v>
      </c>
      <c r="V21" s="600" t="n">
        <f aca="false">SUM(D21,F21,H21,J21,L21,N21,P21,R21,T21)</f>
        <v>0</v>
      </c>
      <c r="W21" s="601" t="n">
        <f aca="false">t1!M20</f>
        <v>0</v>
      </c>
    </row>
    <row r="22" customFormat="false" ht="12.75" hidden="false" customHeight="true" outlineLevel="0" collapsed="false">
      <c r="A22" s="278" t="str">
        <f aca="false">t1!A21</f>
        <v>CONTRATTISTI</v>
      </c>
      <c r="B22" s="595" t="str">
        <f aca="false">t1!B21</f>
        <v>000061</v>
      </c>
      <c r="C22" s="505"/>
      <c r="D22" s="596"/>
      <c r="E22" s="505"/>
      <c r="F22" s="596"/>
      <c r="G22" s="505"/>
      <c r="H22" s="596"/>
      <c r="I22" s="505"/>
      <c r="J22" s="596"/>
      <c r="K22" s="597"/>
      <c r="L22" s="504"/>
      <c r="M22" s="505"/>
      <c r="N22" s="596"/>
      <c r="O22" s="598"/>
      <c r="P22" s="596"/>
      <c r="Q22" s="598"/>
      <c r="R22" s="596"/>
      <c r="S22" s="598"/>
      <c r="T22" s="596"/>
      <c r="U22" s="599" t="n">
        <f aca="false">SUM(C22,E22,G22,I22,K22,M22,O22,Q22,S22)</f>
        <v>0</v>
      </c>
      <c r="V22" s="600" t="n">
        <f aca="false">SUM(D22,F22,H22,J22,L22,N22,P22,R22,T22)</f>
        <v>0</v>
      </c>
      <c r="W22" s="601" t="n">
        <f aca="false">t1!M21</f>
        <v>0</v>
      </c>
    </row>
    <row r="23" customFormat="false" ht="12.75" hidden="false" customHeight="true" outlineLevel="0" collapsed="false">
      <c r="A23" s="278" t="str">
        <f aca="false">t1!A22</f>
        <v>COLLABORATORE A T.D. ART. 90 TUEL</v>
      </c>
      <c r="B23" s="595" t="str">
        <f aca="false">t1!B22</f>
        <v>000096</v>
      </c>
      <c r="C23" s="505"/>
      <c r="D23" s="596"/>
      <c r="E23" s="505"/>
      <c r="F23" s="596"/>
      <c r="G23" s="505"/>
      <c r="H23" s="596"/>
      <c r="I23" s="505"/>
      <c r="J23" s="596"/>
      <c r="K23" s="597"/>
      <c r="L23" s="504"/>
      <c r="M23" s="505"/>
      <c r="N23" s="596"/>
      <c r="O23" s="598"/>
      <c r="P23" s="596"/>
      <c r="Q23" s="598"/>
      <c r="R23" s="596"/>
      <c r="S23" s="598"/>
      <c r="T23" s="596"/>
      <c r="U23" s="599" t="n">
        <f aca="false">SUM(C23,E23,G23,I23,K23,M23,O23,Q23,S23)</f>
        <v>0</v>
      </c>
      <c r="V23" s="600" t="n">
        <f aca="false">SUM(D23,F23,H23,J23,L23,N23,P23,R23,T23)</f>
        <v>0</v>
      </c>
      <c r="W23" s="601" t="n">
        <f aca="false">t1!M22</f>
        <v>0</v>
      </c>
    </row>
    <row r="24" customFormat="false" ht="13.5" hidden="false" customHeight="true" outlineLevel="0" collapsed="false">
      <c r="A24" s="278" t="str">
        <f aca="false">t1!A23</f>
        <v>TOTALE</v>
      </c>
      <c r="B24" s="602"/>
      <c r="C24" s="524" t="n">
        <f aca="false">SUM(C7:C23)</f>
        <v>0</v>
      </c>
      <c r="D24" s="523" t="n">
        <f aca="false">SUM(D7:D23)</f>
        <v>0</v>
      </c>
      <c r="E24" s="524" t="n">
        <f aca="false">SUM(E7:E23)</f>
        <v>0</v>
      </c>
      <c r="F24" s="523" t="n">
        <f aca="false">SUM(F7:F23)</f>
        <v>0</v>
      </c>
      <c r="G24" s="524" t="n">
        <f aca="false">SUM(G7:G23)</f>
        <v>0</v>
      </c>
      <c r="H24" s="523" t="n">
        <f aca="false">SUM(H7:H23)</f>
        <v>0</v>
      </c>
      <c r="I24" s="524" t="n">
        <f aca="false">SUM(I7:I23)</f>
        <v>0</v>
      </c>
      <c r="J24" s="523" t="n">
        <f aca="false">SUM(J7:J23)</f>
        <v>0</v>
      </c>
      <c r="K24" s="524" t="n">
        <f aca="false">SUM(K7:K23)</f>
        <v>0</v>
      </c>
      <c r="L24" s="526" t="n">
        <f aca="false">SUM(L7:L23)</f>
        <v>0</v>
      </c>
      <c r="M24" s="524" t="n">
        <f aca="false">SUM(M7:M23)</f>
        <v>0</v>
      </c>
      <c r="N24" s="523" t="n">
        <f aca="false">SUM(N7:N23)</f>
        <v>0</v>
      </c>
      <c r="O24" s="524" t="n">
        <f aca="false">SUM(O7:O23)</f>
        <v>0</v>
      </c>
      <c r="P24" s="523" t="n">
        <f aca="false">SUM(P7:P23)</f>
        <v>0</v>
      </c>
      <c r="Q24" s="524" t="n">
        <f aca="false">SUM(Q7:Q23)</f>
        <v>0</v>
      </c>
      <c r="R24" s="523" t="n">
        <f aca="false">SUM(R7:R23)</f>
        <v>0</v>
      </c>
      <c r="S24" s="524" t="n">
        <f aca="false">SUM(S7:S23)</f>
        <v>0</v>
      </c>
      <c r="T24" s="523" t="n">
        <f aca="false">SUM(T7:T23)</f>
        <v>0</v>
      </c>
      <c r="U24" s="524" t="n">
        <f aca="false">SUM(U7:U23)</f>
        <v>0</v>
      </c>
      <c r="V24" s="603" t="n">
        <f aca="false">SUM(V7:V23)</f>
        <v>0</v>
      </c>
    </row>
    <row r="25" customFormat="false" ht="18.75" hidden="false" customHeight="true" outlineLevel="0" collapsed="false">
      <c r="A25" s="604" t="str">
        <f aca="false">t1!A24</f>
        <v>(a) personale a tempo indeterminato al quale viene applicato un contratto di lavoro di tipo privatistico (es.:tipografico,chimico,edile,metalmeccanico,portierato, ecc.)</v>
      </c>
    </row>
    <row r="26" customFormat="false" ht="10.2" hidden="false" customHeight="false" outlineLevel="0" collapsed="false">
      <c r="A26" s="605" t="str">
        <f aca="false">t1!A25</f>
        <v>(b) cfr." istruzioni generali e specifiche di comparto" e "glossario"</v>
      </c>
      <c r="B26" s="256"/>
      <c r="C26" s="255"/>
      <c r="D26" s="255"/>
      <c r="E26" s="255"/>
      <c r="F26" s="255"/>
      <c r="G26" s="255"/>
      <c r="H26" s="255"/>
      <c r="I26" s="255"/>
      <c r="J26" s="255"/>
      <c r="K26" s="255"/>
      <c r="L26" s="255"/>
      <c r="M26" s="255"/>
      <c r="N26" s="255"/>
    </row>
    <row r="27" customFormat="false" ht="10.2" hidden="false" customHeight="false" outlineLevel="0" collapsed="false">
      <c r="A27" s="605" t="str">
        <f aca="false">t1!A26</f>
        <v>(*) inserire i dati comunicati nella tab.1 (colonna presenti al 31/12/2022) della rilevazione dell'anno precedente</v>
      </c>
    </row>
  </sheetData>
  <sheetProtection algorithmName="SHA-512" hashValue="YCc9rkSpW2uySlPUhjI2zRWruSa9TVKTICb45FN/KAgrTs1kjC7KsJrFELtkoZ8DW2vA0mtMyfeL+AzzyNT39A==" saltValue="Nf/jeld2Nw7yub7N5dQvwQ==" spinCount="100000" sheet="true" formatColumns="false" selectLockedCells="true"/>
  <mergeCells count="23">
    <mergeCell ref="A1:T1"/>
    <mergeCell ref="N2:V2"/>
    <mergeCell ref="C3:V3"/>
    <mergeCell ref="C4:D4"/>
    <mergeCell ref="E4:F4"/>
    <mergeCell ref="G4:H4"/>
    <mergeCell ref="I4:J4"/>
    <mergeCell ref="K4:L4"/>
    <mergeCell ref="M4:N4"/>
    <mergeCell ref="O4:P4"/>
    <mergeCell ref="Q4:R4"/>
    <mergeCell ref="S4:T4"/>
    <mergeCell ref="U4:V4"/>
    <mergeCell ref="C5:D5"/>
    <mergeCell ref="E5:F5"/>
    <mergeCell ref="G5:H5"/>
    <mergeCell ref="I5:J5"/>
    <mergeCell ref="K5:L5"/>
    <mergeCell ref="M5:N5"/>
    <mergeCell ref="O5:P5"/>
    <mergeCell ref="Q5:R5"/>
    <mergeCell ref="S5:T5"/>
    <mergeCell ref="U5:V5"/>
  </mergeCells>
  <conditionalFormatting sqref="A7:P7 Q7:V23 B8:P23 A8:A27">
    <cfRule type="expression" priority="2" aboveAverage="0" equalAverage="0" bottom="0" percent="0" rank="0" text="" dxfId="7">
      <formula>$W7&gt;0</formula>
    </cfRule>
  </conditionalFormatting>
  <printOptions headings="false" gridLines="false" gridLinesSet="true" horizontalCentered="true" verticalCentered="true"/>
  <pageMargins left="0" right="0" top="0.170138888888889" bottom="0.1701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3.xml><?xml version="1.0" encoding="utf-8"?>
<worksheet xmlns="http://schemas.openxmlformats.org/spreadsheetml/2006/main" xmlns:r="http://schemas.openxmlformats.org/officeDocument/2006/relationships">
  <sheetPr filterMode="false">
    <pageSetUpPr fitToPage="true"/>
  </sheetPr>
  <dimension ref="A1:W28"/>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6" topLeftCell="C7" activePane="bottomRight" state="frozen"/>
      <selection pane="topLeft" activeCell="A1" activeCellId="0" sqref="A1"/>
      <selection pane="topRight" activeCell="C1" activeCellId="0" sqref="C1"/>
      <selection pane="bottomLeft" activeCell="A7" activeCellId="0" sqref="A7"/>
      <selection pane="bottomRight" activeCell="C7" activeCellId="0" sqref="C7"/>
    </sheetView>
  </sheetViews>
  <sheetFormatPr defaultColWidth="10.72265625" defaultRowHeight="10.2" zeroHeight="false" outlineLevelRow="0" outlineLevelCol="0"/>
  <cols>
    <col collapsed="false" customWidth="true" hidden="false" outlineLevel="0" max="1" min="1" style="532" width="42.99"/>
    <col collapsed="false" customWidth="false" hidden="false" outlineLevel="0" max="2" min="2" style="606" width="10.72"/>
    <col collapsed="false" customWidth="false" hidden="false" outlineLevel="0" max="8" min="3" style="532" width="10.72"/>
    <col collapsed="false" customWidth="true" hidden="false" outlineLevel="0" max="12" min="9" style="532" width="11.15"/>
    <col collapsed="false" customWidth="true" hidden="false" outlineLevel="0" max="20" min="13" style="532" width="10.29"/>
    <col collapsed="false" customWidth="false" hidden="false" outlineLevel="0" max="22" min="21" style="532" width="10.72"/>
    <col collapsed="false" customWidth="true" hidden="true" outlineLevel="0" max="23" min="23" style="532" width="5.72"/>
    <col collapsed="false" customWidth="false" hidden="false" outlineLevel="0" max="1024" min="24" style="532" width="10.72"/>
  </cols>
  <sheetData>
    <row r="1" s="255" customFormat="true" ht="43.5" hidden="false" customHeight="true" outlineLevel="0" collapsed="false">
      <c r="A1" s="481" t="str">
        <f aca="false">t1!A1</f>
        <v>REGIONI ED AUTONOMIE LOCALI - anno 2023</v>
      </c>
      <c r="B1" s="481"/>
      <c r="C1" s="481"/>
      <c r="D1" s="481"/>
      <c r="E1" s="481"/>
      <c r="F1" s="481"/>
      <c r="G1" s="481"/>
      <c r="H1" s="481"/>
      <c r="I1" s="481"/>
      <c r="J1" s="481"/>
      <c r="K1" s="481"/>
      <c r="L1" s="481"/>
      <c r="M1" s="481"/>
      <c r="N1" s="481"/>
      <c r="O1" s="481"/>
      <c r="P1" s="481"/>
      <c r="Q1" s="607"/>
      <c r="R1" s="607"/>
      <c r="S1" s="607"/>
      <c r="T1" s="607"/>
      <c r="V1" s="258"/>
    </row>
    <row r="2" customFormat="false" ht="30" hidden="false" customHeight="true" outlineLevel="0" collapsed="false">
      <c r="A2" s="608"/>
      <c r="D2" s="609"/>
      <c r="E2" s="609"/>
      <c r="F2" s="609"/>
      <c r="J2" s="482"/>
      <c r="K2" s="482"/>
      <c r="L2" s="482"/>
      <c r="M2" s="482"/>
      <c r="N2" s="482"/>
      <c r="O2" s="482"/>
      <c r="P2" s="482"/>
      <c r="Q2" s="482"/>
      <c r="R2" s="482"/>
      <c r="S2" s="482"/>
      <c r="T2" s="482"/>
      <c r="U2" s="482"/>
      <c r="V2" s="482"/>
    </row>
    <row r="3" customFormat="false" ht="15" hidden="false" customHeight="true" outlineLevel="0" collapsed="false">
      <c r="A3" s="610"/>
      <c r="B3" s="611"/>
      <c r="C3" s="612" t="s">
        <v>431</v>
      </c>
      <c r="D3" s="612"/>
      <c r="E3" s="612"/>
      <c r="F3" s="612"/>
      <c r="G3" s="612"/>
      <c r="H3" s="612"/>
      <c r="I3" s="612"/>
      <c r="J3" s="612"/>
      <c r="K3" s="612"/>
      <c r="L3" s="612"/>
      <c r="M3" s="612"/>
      <c r="N3" s="612"/>
      <c r="O3" s="612"/>
      <c r="P3" s="612"/>
      <c r="Q3" s="612"/>
      <c r="R3" s="612"/>
      <c r="S3" s="612"/>
      <c r="T3" s="612"/>
      <c r="U3" s="612"/>
      <c r="V3" s="612"/>
    </row>
    <row r="4" customFormat="false" ht="37.5" hidden="false" customHeight="true" outlineLevel="0" collapsed="false">
      <c r="A4" s="613" t="s">
        <v>432</v>
      </c>
      <c r="B4" s="614" t="s">
        <v>302</v>
      </c>
      <c r="C4" s="615" t="s">
        <v>433</v>
      </c>
      <c r="D4" s="615"/>
      <c r="E4" s="615" t="s">
        <v>421</v>
      </c>
      <c r="F4" s="615"/>
      <c r="G4" s="616" t="s">
        <v>434</v>
      </c>
      <c r="H4" s="616"/>
      <c r="I4" s="616" t="s">
        <v>435</v>
      </c>
      <c r="J4" s="616"/>
      <c r="K4" s="616" t="s">
        <v>436</v>
      </c>
      <c r="L4" s="616"/>
      <c r="M4" s="616" t="s">
        <v>437</v>
      </c>
      <c r="N4" s="616"/>
      <c r="O4" s="616" t="s">
        <v>438</v>
      </c>
      <c r="P4" s="616"/>
      <c r="Q4" s="615" t="s">
        <v>439</v>
      </c>
      <c r="R4" s="615"/>
      <c r="S4" s="616" t="s">
        <v>440</v>
      </c>
      <c r="T4" s="616"/>
      <c r="U4" s="617" t="s">
        <v>342</v>
      </c>
      <c r="V4" s="617"/>
    </row>
    <row r="5" customFormat="false" ht="10.2" hidden="false" customHeight="true" outlineLevel="0" collapsed="false">
      <c r="A5" s="587" t="s">
        <v>404</v>
      </c>
      <c r="B5" s="614"/>
      <c r="C5" s="618" t="s">
        <v>441</v>
      </c>
      <c r="D5" s="618"/>
      <c r="E5" s="618" t="s">
        <v>442</v>
      </c>
      <c r="F5" s="618"/>
      <c r="G5" s="618" t="s">
        <v>443</v>
      </c>
      <c r="H5" s="618"/>
      <c r="I5" s="618" t="s">
        <v>444</v>
      </c>
      <c r="J5" s="618"/>
      <c r="K5" s="618" t="s">
        <v>445</v>
      </c>
      <c r="L5" s="618"/>
      <c r="M5" s="618" t="s">
        <v>446</v>
      </c>
      <c r="N5" s="618"/>
      <c r="O5" s="618" t="s">
        <v>447</v>
      </c>
      <c r="P5" s="618"/>
      <c r="Q5" s="618" t="s">
        <v>448</v>
      </c>
      <c r="R5" s="618"/>
      <c r="S5" s="618" t="s">
        <v>449</v>
      </c>
      <c r="T5" s="618"/>
      <c r="U5" s="619"/>
      <c r="V5" s="619"/>
    </row>
    <row r="6" customFormat="false" ht="10.8" hidden="false" customHeight="false" outlineLevel="0" collapsed="false">
      <c r="A6" s="590"/>
      <c r="B6" s="620"/>
      <c r="C6" s="621" t="s">
        <v>306</v>
      </c>
      <c r="D6" s="622" t="s">
        <v>307</v>
      </c>
      <c r="E6" s="621" t="s">
        <v>306</v>
      </c>
      <c r="F6" s="622" t="s">
        <v>307</v>
      </c>
      <c r="G6" s="621" t="s">
        <v>306</v>
      </c>
      <c r="H6" s="622" t="s">
        <v>307</v>
      </c>
      <c r="I6" s="621" t="s">
        <v>306</v>
      </c>
      <c r="J6" s="622" t="s">
        <v>307</v>
      </c>
      <c r="K6" s="621" t="s">
        <v>306</v>
      </c>
      <c r="L6" s="622" t="s">
        <v>307</v>
      </c>
      <c r="M6" s="621" t="s">
        <v>306</v>
      </c>
      <c r="N6" s="622" t="s">
        <v>307</v>
      </c>
      <c r="O6" s="621" t="s">
        <v>306</v>
      </c>
      <c r="P6" s="622" t="s">
        <v>307</v>
      </c>
      <c r="Q6" s="621" t="s">
        <v>306</v>
      </c>
      <c r="R6" s="622" t="s">
        <v>307</v>
      </c>
      <c r="S6" s="621" t="s">
        <v>306</v>
      </c>
      <c r="T6" s="622" t="s">
        <v>307</v>
      </c>
      <c r="U6" s="621" t="s">
        <v>306</v>
      </c>
      <c r="V6" s="623" t="s">
        <v>307</v>
      </c>
    </row>
    <row r="7" customFormat="false" ht="12" hidden="false" customHeight="true" outlineLevel="0" collapsed="false">
      <c r="A7" s="278" t="str">
        <f aca="false">t1!A6</f>
        <v>SEGRETARIO A</v>
      </c>
      <c r="B7" s="595" t="str">
        <f aca="false">t1!B6</f>
        <v>0D0102</v>
      </c>
      <c r="C7" s="624"/>
      <c r="D7" s="625"/>
      <c r="E7" s="624"/>
      <c r="F7" s="626"/>
      <c r="G7" s="624"/>
      <c r="H7" s="626"/>
      <c r="I7" s="624"/>
      <c r="J7" s="625"/>
      <c r="K7" s="626"/>
      <c r="L7" s="625"/>
      <c r="M7" s="626"/>
      <c r="N7" s="625"/>
      <c r="O7" s="627"/>
      <c r="P7" s="625"/>
      <c r="Q7" s="626"/>
      <c r="R7" s="625"/>
      <c r="S7" s="626"/>
      <c r="T7" s="625"/>
      <c r="U7" s="628" t="n">
        <f aca="false">SUM(C7,E7,G7,I7,K7,M7,O7,Q7,S7)</f>
        <v>0</v>
      </c>
      <c r="V7" s="629" t="n">
        <f aca="false">SUM(D7,F7,H7,J7,L7,N7,P7,R7,T7)</f>
        <v>0</v>
      </c>
      <c r="W7" s="630" t="n">
        <f aca="false">t1!M6</f>
        <v>0</v>
      </c>
    </row>
    <row r="8" customFormat="false" ht="12" hidden="false" customHeight="true" outlineLevel="0" collapsed="false">
      <c r="A8" s="278" t="str">
        <f aca="false">t1!A7</f>
        <v>SEGRETARIO B</v>
      </c>
      <c r="B8" s="595" t="str">
        <f aca="false">t1!B7</f>
        <v>0D0103</v>
      </c>
      <c r="C8" s="624"/>
      <c r="D8" s="625"/>
      <c r="E8" s="624"/>
      <c r="F8" s="626"/>
      <c r="G8" s="624"/>
      <c r="H8" s="626"/>
      <c r="I8" s="624"/>
      <c r="J8" s="625"/>
      <c r="K8" s="626"/>
      <c r="L8" s="625"/>
      <c r="M8" s="626"/>
      <c r="N8" s="625"/>
      <c r="O8" s="627"/>
      <c r="P8" s="625"/>
      <c r="Q8" s="626"/>
      <c r="R8" s="625"/>
      <c r="S8" s="626"/>
      <c r="T8" s="625"/>
      <c r="U8" s="628" t="n">
        <f aca="false">SUM(C8,E8,G8,I8,K8,M8,O8,Q8,S8)</f>
        <v>0</v>
      </c>
      <c r="V8" s="629" t="n">
        <f aca="false">SUM(D8,F8,H8,J8,L8,N8,P8,R8,T8)</f>
        <v>0</v>
      </c>
      <c r="W8" s="630" t="n">
        <f aca="false">t1!M7</f>
        <v>0</v>
      </c>
    </row>
    <row r="9" customFormat="false" ht="12" hidden="false" customHeight="true" outlineLevel="0" collapsed="false">
      <c r="A9" s="278" t="str">
        <f aca="false">t1!A8</f>
        <v>SEGRETARIO C</v>
      </c>
      <c r="B9" s="595" t="str">
        <f aca="false">t1!B8</f>
        <v>0D0485</v>
      </c>
      <c r="C9" s="624"/>
      <c r="D9" s="625"/>
      <c r="E9" s="624"/>
      <c r="F9" s="626"/>
      <c r="G9" s="624"/>
      <c r="H9" s="626"/>
      <c r="I9" s="624"/>
      <c r="J9" s="625"/>
      <c r="K9" s="626"/>
      <c r="L9" s="625"/>
      <c r="M9" s="626"/>
      <c r="N9" s="625"/>
      <c r="O9" s="627"/>
      <c r="P9" s="625"/>
      <c r="Q9" s="626"/>
      <c r="R9" s="625"/>
      <c r="S9" s="626"/>
      <c r="T9" s="625"/>
      <c r="U9" s="628" t="n">
        <f aca="false">SUM(C9,E9,G9,I9,K9,M9,O9,Q9,S9)</f>
        <v>0</v>
      </c>
      <c r="V9" s="629" t="n">
        <f aca="false">SUM(D9,F9,H9,J9,L9,N9,P9,R9,T9)</f>
        <v>0</v>
      </c>
      <c r="W9" s="630" t="n">
        <f aca="false">t1!M8</f>
        <v>0</v>
      </c>
    </row>
    <row r="10" customFormat="false" ht="12" hidden="false" customHeight="true" outlineLevel="0" collapsed="false">
      <c r="A10" s="278" t="str">
        <f aca="false">t1!A9</f>
        <v>DIRETTORE  GENERALE</v>
      </c>
      <c r="B10" s="595" t="str">
        <f aca="false">t1!B9</f>
        <v>0D0097</v>
      </c>
      <c r="C10" s="624"/>
      <c r="D10" s="625"/>
      <c r="E10" s="624"/>
      <c r="F10" s="626"/>
      <c r="G10" s="624"/>
      <c r="H10" s="626"/>
      <c r="I10" s="624"/>
      <c r="J10" s="625"/>
      <c r="K10" s="626"/>
      <c r="L10" s="625"/>
      <c r="M10" s="626"/>
      <c r="N10" s="625"/>
      <c r="O10" s="627"/>
      <c r="P10" s="625"/>
      <c r="Q10" s="626"/>
      <c r="R10" s="625"/>
      <c r="S10" s="626"/>
      <c r="T10" s="625"/>
      <c r="U10" s="628" t="n">
        <f aca="false">SUM(C10,E10,G10,I10,K10,M10,O10,Q10,S10)</f>
        <v>0</v>
      </c>
      <c r="V10" s="629" t="n">
        <f aca="false">SUM(D10,F10,H10,J10,L10,N10,P10,R10,T10)</f>
        <v>0</v>
      </c>
      <c r="W10" s="630" t="n">
        <f aca="false">t1!M9</f>
        <v>0</v>
      </c>
    </row>
    <row r="11" customFormat="false" ht="12" hidden="false" customHeight="true" outlineLevel="0" collapsed="false">
      <c r="A11" s="278" t="str">
        <f aca="false">t1!A10</f>
        <v>ALTE SPECIALIZZ. FUORI D.O.</v>
      </c>
      <c r="B11" s="595" t="str">
        <f aca="false">t1!B10</f>
        <v>0D0095</v>
      </c>
      <c r="C11" s="624"/>
      <c r="D11" s="625"/>
      <c r="E11" s="624"/>
      <c r="F11" s="626"/>
      <c r="G11" s="624"/>
      <c r="H11" s="626"/>
      <c r="I11" s="624"/>
      <c r="J11" s="625"/>
      <c r="K11" s="626"/>
      <c r="L11" s="625"/>
      <c r="M11" s="626"/>
      <c r="N11" s="625"/>
      <c r="O11" s="627"/>
      <c r="P11" s="625"/>
      <c r="Q11" s="626"/>
      <c r="R11" s="625"/>
      <c r="S11" s="626"/>
      <c r="T11" s="625"/>
      <c r="U11" s="628" t="n">
        <f aca="false">SUM(C11,E11,G11,I11,K11,M11,O11,Q11,S11)</f>
        <v>0</v>
      </c>
      <c r="V11" s="629" t="n">
        <f aca="false">SUM(D11,F11,H11,J11,L11,N11,P11,R11,T11)</f>
        <v>0</v>
      </c>
      <c r="W11" s="630" t="n">
        <f aca="false">t1!M10</f>
        <v>0</v>
      </c>
    </row>
    <row r="12" customFormat="false" ht="12" hidden="false" customHeight="true" outlineLevel="0" collapsed="false">
      <c r="A12" s="278" t="str">
        <f aca="false">t1!A11</f>
        <v>DIRIGENTE A TEMPO DETERMINATO FUORI D.O.</v>
      </c>
      <c r="B12" s="595" t="str">
        <f aca="false">t1!B11</f>
        <v>0D0098</v>
      </c>
      <c r="C12" s="624"/>
      <c r="D12" s="625"/>
      <c r="E12" s="624"/>
      <c r="F12" s="626"/>
      <c r="G12" s="624"/>
      <c r="H12" s="626"/>
      <c r="I12" s="624"/>
      <c r="J12" s="625"/>
      <c r="K12" s="626"/>
      <c r="L12" s="625"/>
      <c r="M12" s="626"/>
      <c r="N12" s="625"/>
      <c r="O12" s="627"/>
      <c r="P12" s="625"/>
      <c r="Q12" s="626"/>
      <c r="R12" s="625"/>
      <c r="S12" s="626"/>
      <c r="T12" s="625"/>
      <c r="U12" s="628" t="n">
        <f aca="false">SUM(C12,E12,G12,I12,K12,M12,O12,Q12,S12)</f>
        <v>0</v>
      </c>
      <c r="V12" s="629" t="n">
        <f aca="false">SUM(D12,F12,H12,J12,L12,N12,P12,R12,T12)</f>
        <v>0</v>
      </c>
      <c r="W12" s="630" t="n">
        <f aca="false">t1!M11</f>
        <v>0</v>
      </c>
    </row>
    <row r="13" customFormat="false" ht="12" hidden="false" customHeight="true" outlineLevel="0" collapsed="false">
      <c r="A13" s="278" t="str">
        <f aca="false">t1!A12</f>
        <v>SEGRETARIO GENERALE CCIAA</v>
      </c>
      <c r="B13" s="595" t="str">
        <f aca="false">t1!B12</f>
        <v>0D0104</v>
      </c>
      <c r="C13" s="624"/>
      <c r="D13" s="625"/>
      <c r="E13" s="624"/>
      <c r="F13" s="626"/>
      <c r="G13" s="624"/>
      <c r="H13" s="626"/>
      <c r="I13" s="624"/>
      <c r="J13" s="625"/>
      <c r="K13" s="626"/>
      <c r="L13" s="625"/>
      <c r="M13" s="626"/>
      <c r="N13" s="625"/>
      <c r="O13" s="627"/>
      <c r="P13" s="625"/>
      <c r="Q13" s="626"/>
      <c r="R13" s="625"/>
      <c r="S13" s="626"/>
      <c r="T13" s="625"/>
      <c r="U13" s="628" t="n">
        <f aca="false">SUM(C13,E13,G13,I13,K13,M13,O13,Q13,S13)</f>
        <v>0</v>
      </c>
      <c r="V13" s="629" t="n">
        <f aca="false">SUM(D13,F13,H13,J13,L13,N13,P13,R13,T13)</f>
        <v>0</v>
      </c>
      <c r="W13" s="630" t="n">
        <f aca="false">t1!M12</f>
        <v>0</v>
      </c>
    </row>
    <row r="14" customFormat="false" ht="12" hidden="false" customHeight="true" outlineLevel="0" collapsed="false">
      <c r="A14" s="278" t="str">
        <f aca="false">t1!A13</f>
        <v>DIRIGENTE A TEMPO INDETERMINATO</v>
      </c>
      <c r="B14" s="595" t="str">
        <f aca="false">t1!B13</f>
        <v>0D0164</v>
      </c>
      <c r="C14" s="624"/>
      <c r="D14" s="625"/>
      <c r="E14" s="624"/>
      <c r="F14" s="626"/>
      <c r="G14" s="624"/>
      <c r="H14" s="626"/>
      <c r="I14" s="624"/>
      <c r="J14" s="625"/>
      <c r="K14" s="626"/>
      <c r="L14" s="625"/>
      <c r="M14" s="626"/>
      <c r="N14" s="625"/>
      <c r="O14" s="627"/>
      <c r="P14" s="625"/>
      <c r="Q14" s="626"/>
      <c r="R14" s="625"/>
      <c r="S14" s="626"/>
      <c r="T14" s="625"/>
      <c r="U14" s="628" t="n">
        <f aca="false">SUM(C14,E14,G14,I14,K14,M14,O14,Q14,S14)</f>
        <v>0</v>
      </c>
      <c r="V14" s="629" t="n">
        <f aca="false">SUM(D14,F14,H14,J14,L14,N14,P14,R14,T14)</f>
        <v>0</v>
      </c>
      <c r="W14" s="630" t="n">
        <f aca="false">t1!M13</f>
        <v>0</v>
      </c>
    </row>
    <row r="15" customFormat="false" ht="12" hidden="false" customHeight="true" outlineLevel="0" collapsed="false">
      <c r="A15" s="278" t="str">
        <f aca="false">t1!A14</f>
        <v>DIRIGENTE A TEMPO DETERMINATO IN D.O.</v>
      </c>
      <c r="B15" s="595" t="str">
        <f aca="false">t1!B14</f>
        <v>0D0165</v>
      </c>
      <c r="C15" s="624"/>
      <c r="D15" s="625"/>
      <c r="E15" s="624"/>
      <c r="F15" s="626"/>
      <c r="G15" s="624"/>
      <c r="H15" s="626"/>
      <c r="I15" s="624"/>
      <c r="J15" s="625"/>
      <c r="K15" s="626"/>
      <c r="L15" s="625"/>
      <c r="M15" s="626"/>
      <c r="N15" s="625"/>
      <c r="O15" s="627"/>
      <c r="P15" s="625"/>
      <c r="Q15" s="626"/>
      <c r="R15" s="625"/>
      <c r="S15" s="626"/>
      <c r="T15" s="625"/>
      <c r="U15" s="628" t="n">
        <f aca="false">SUM(C15,E15,G15,I15,K15,M15,O15,Q15,S15)</f>
        <v>0</v>
      </c>
      <c r="V15" s="629" t="n">
        <f aca="false">SUM(D15,F15,H15,J15,L15,N15,P15,R15,T15)</f>
        <v>0</v>
      </c>
      <c r="W15" s="630" t="n">
        <f aca="false">t1!M14</f>
        <v>0</v>
      </c>
    </row>
    <row r="16" customFormat="false" ht="12" hidden="false" customHeight="true" outlineLevel="0" collapsed="false">
      <c r="A16" s="278" t="str">
        <f aca="false">t1!A15</f>
        <v>ALTE SPECIALIZZ. IN D.O. </v>
      </c>
      <c r="B16" s="595" t="str">
        <f aca="false">t1!B15</f>
        <v>0D0I95</v>
      </c>
      <c r="C16" s="624"/>
      <c r="D16" s="625"/>
      <c r="E16" s="624"/>
      <c r="F16" s="626"/>
      <c r="G16" s="624"/>
      <c r="H16" s="626"/>
      <c r="I16" s="624"/>
      <c r="J16" s="625"/>
      <c r="K16" s="626"/>
      <c r="L16" s="625"/>
      <c r="M16" s="626"/>
      <c r="N16" s="625"/>
      <c r="O16" s="627"/>
      <c r="P16" s="625"/>
      <c r="Q16" s="626"/>
      <c r="R16" s="625"/>
      <c r="S16" s="626"/>
      <c r="T16" s="625"/>
      <c r="U16" s="628" t="n">
        <f aca="false">SUM(C16,E16,G16,I16,K16,M16,O16,Q16,S16)</f>
        <v>0</v>
      </c>
      <c r="V16" s="629" t="n">
        <f aca="false">SUM(D16,F16,H16,J16,L16,N16,P16,R16,T16)</f>
        <v>0</v>
      </c>
      <c r="W16" s="630" t="n">
        <f aca="false">t1!M15</f>
        <v>0</v>
      </c>
    </row>
    <row r="17" customFormat="false" ht="12" hidden="false" customHeight="true" outlineLevel="0" collapsed="false">
      <c r="A17" s="278" t="str">
        <f aca="false">t1!A16</f>
        <v>RESPONSABILE DEI SERVIZI O DEGLI UFFICI IN D.O</v>
      </c>
      <c r="B17" s="595" t="str">
        <f aca="false">t1!B16</f>
        <v>0D0I96</v>
      </c>
      <c r="C17" s="624"/>
      <c r="D17" s="625"/>
      <c r="E17" s="624"/>
      <c r="F17" s="626"/>
      <c r="G17" s="624"/>
      <c r="H17" s="626"/>
      <c r="I17" s="624"/>
      <c r="J17" s="625"/>
      <c r="K17" s="626"/>
      <c r="L17" s="625"/>
      <c r="M17" s="626"/>
      <c r="N17" s="625"/>
      <c r="O17" s="627"/>
      <c r="P17" s="625"/>
      <c r="Q17" s="626"/>
      <c r="R17" s="625"/>
      <c r="S17" s="626"/>
      <c r="T17" s="625"/>
      <c r="U17" s="628" t="n">
        <f aca="false">SUM(C17,E17,G17,I17,K17,M17,O17,Q17,S17)</f>
        <v>0</v>
      </c>
      <c r="V17" s="629" t="n">
        <f aca="false">SUM(D17,F17,H17,J17,L17,N17,P17,R17,T17)</f>
        <v>0</v>
      </c>
      <c r="W17" s="630" t="n">
        <f aca="false">t1!M16</f>
        <v>0</v>
      </c>
    </row>
    <row r="18" customFormat="false" ht="12" hidden="false" customHeight="true" outlineLevel="0" collapsed="false">
      <c r="A18" s="278" t="str">
        <f aca="false">t1!A17</f>
        <v>FUNZIONARI ED ELEVATA QUALIFICAZIONE</v>
      </c>
      <c r="B18" s="595" t="str">
        <f aca="false">t1!B17</f>
        <v>0FZEQF</v>
      </c>
      <c r="C18" s="624"/>
      <c r="D18" s="625"/>
      <c r="E18" s="624"/>
      <c r="F18" s="626"/>
      <c r="G18" s="624"/>
      <c r="H18" s="626"/>
      <c r="I18" s="624"/>
      <c r="J18" s="625"/>
      <c r="K18" s="626"/>
      <c r="L18" s="625"/>
      <c r="M18" s="626"/>
      <c r="N18" s="625"/>
      <c r="O18" s="627"/>
      <c r="P18" s="625"/>
      <c r="Q18" s="626"/>
      <c r="R18" s="625"/>
      <c r="S18" s="626"/>
      <c r="T18" s="625"/>
      <c r="U18" s="628" t="n">
        <f aca="false">SUM(C18,E18,G18,I18,K18,M18,O18,Q18,S18)</f>
        <v>0</v>
      </c>
      <c r="V18" s="629" t="n">
        <f aca="false">SUM(D18,F18,H18,J18,L18,N18,P18,R18,T18)</f>
        <v>0</v>
      </c>
      <c r="W18" s="630" t="n">
        <f aca="false">t1!M17</f>
        <v>0</v>
      </c>
    </row>
    <row r="19" customFormat="false" ht="12" hidden="false" customHeight="true" outlineLevel="0" collapsed="false">
      <c r="A19" s="278" t="str">
        <f aca="false">t1!A18</f>
        <v>ISTRUTTORI</v>
      </c>
      <c r="B19" s="595" t="str">
        <f aca="false">t1!B18</f>
        <v>0IR000</v>
      </c>
      <c r="C19" s="624"/>
      <c r="D19" s="625"/>
      <c r="E19" s="624"/>
      <c r="F19" s="626"/>
      <c r="G19" s="624"/>
      <c r="H19" s="626"/>
      <c r="I19" s="624"/>
      <c r="J19" s="625"/>
      <c r="K19" s="626"/>
      <c r="L19" s="625"/>
      <c r="M19" s="626"/>
      <c r="N19" s="625"/>
      <c r="O19" s="627"/>
      <c r="P19" s="625"/>
      <c r="Q19" s="626"/>
      <c r="R19" s="625"/>
      <c r="S19" s="626"/>
      <c r="T19" s="625"/>
      <c r="U19" s="628" t="n">
        <f aca="false">SUM(C19,E19,G19,I19,K19,M19,O19,Q19,S19)</f>
        <v>0</v>
      </c>
      <c r="V19" s="629" t="n">
        <f aca="false">SUM(D19,F19,H19,J19,L19,N19,P19,R19,T19)</f>
        <v>0</v>
      </c>
      <c r="W19" s="630" t="n">
        <f aca="false">t1!M18</f>
        <v>0</v>
      </c>
    </row>
    <row r="20" customFormat="false" ht="12" hidden="false" customHeight="true" outlineLevel="0" collapsed="false">
      <c r="A20" s="278" t="str">
        <f aca="false">t1!A19</f>
        <v>OPERATORI ESPERTI</v>
      </c>
      <c r="B20" s="595" t="str">
        <f aca="false">t1!B19</f>
        <v>0OEESP</v>
      </c>
      <c r="C20" s="624"/>
      <c r="D20" s="625"/>
      <c r="E20" s="624"/>
      <c r="F20" s="626"/>
      <c r="G20" s="624"/>
      <c r="H20" s="626"/>
      <c r="I20" s="624"/>
      <c r="J20" s="625"/>
      <c r="K20" s="626"/>
      <c r="L20" s="625"/>
      <c r="M20" s="626"/>
      <c r="N20" s="625"/>
      <c r="O20" s="627"/>
      <c r="P20" s="625"/>
      <c r="Q20" s="626"/>
      <c r="R20" s="625"/>
      <c r="S20" s="626"/>
      <c r="T20" s="625"/>
      <c r="U20" s="628" t="n">
        <f aca="false">SUM(C20,E20,G20,I20,K20,M20,O20,Q20,S20)</f>
        <v>0</v>
      </c>
      <c r="V20" s="629" t="n">
        <f aca="false">SUM(D20,F20,H20,J20,L20,N20,P20,R20,T20)</f>
        <v>0</v>
      </c>
      <c r="W20" s="630" t="n">
        <f aca="false">t1!M19</f>
        <v>0</v>
      </c>
    </row>
    <row r="21" customFormat="false" ht="12" hidden="false" customHeight="true" outlineLevel="0" collapsed="false">
      <c r="A21" s="278" t="str">
        <f aca="false">t1!A20</f>
        <v>OPERATORI</v>
      </c>
      <c r="B21" s="595" t="str">
        <f aca="false">t1!B20</f>
        <v>0OP000</v>
      </c>
      <c r="C21" s="624"/>
      <c r="D21" s="625"/>
      <c r="E21" s="624"/>
      <c r="F21" s="626"/>
      <c r="G21" s="624"/>
      <c r="H21" s="626"/>
      <c r="I21" s="624"/>
      <c r="J21" s="625"/>
      <c r="K21" s="626"/>
      <c r="L21" s="625"/>
      <c r="M21" s="626"/>
      <c r="N21" s="625"/>
      <c r="O21" s="627"/>
      <c r="P21" s="625"/>
      <c r="Q21" s="626"/>
      <c r="R21" s="625"/>
      <c r="S21" s="626"/>
      <c r="T21" s="625"/>
      <c r="U21" s="628" t="n">
        <f aca="false">SUM(C21,E21,G21,I21,K21,M21,O21,Q21,S21)</f>
        <v>0</v>
      </c>
      <c r="V21" s="629" t="n">
        <f aca="false">SUM(D21,F21,H21,J21,L21,N21,P21,R21,T21)</f>
        <v>0</v>
      </c>
      <c r="W21" s="630" t="n">
        <f aca="false">t1!M20</f>
        <v>0</v>
      </c>
    </row>
    <row r="22" customFormat="false" ht="12" hidden="false" customHeight="true" outlineLevel="0" collapsed="false">
      <c r="A22" s="278" t="str">
        <f aca="false">t1!A21</f>
        <v>CONTRATTISTI</v>
      </c>
      <c r="B22" s="595" t="str">
        <f aca="false">t1!B21</f>
        <v>000061</v>
      </c>
      <c r="C22" s="624"/>
      <c r="D22" s="625"/>
      <c r="E22" s="624"/>
      <c r="F22" s="626"/>
      <c r="G22" s="624"/>
      <c r="H22" s="626"/>
      <c r="I22" s="624"/>
      <c r="J22" s="625"/>
      <c r="K22" s="626"/>
      <c r="L22" s="625"/>
      <c r="M22" s="626"/>
      <c r="N22" s="625"/>
      <c r="O22" s="627"/>
      <c r="P22" s="625"/>
      <c r="Q22" s="626"/>
      <c r="R22" s="625"/>
      <c r="S22" s="626"/>
      <c r="T22" s="625"/>
      <c r="U22" s="628" t="n">
        <f aca="false">SUM(C22,E22,G22,I22,K22,M22,O22,Q22,S22)</f>
        <v>0</v>
      </c>
      <c r="V22" s="629" t="n">
        <f aca="false">SUM(D22,F22,H22,J22,L22,N22,P22,R22,T22)</f>
        <v>0</v>
      </c>
      <c r="W22" s="630" t="n">
        <f aca="false">t1!M21</f>
        <v>0</v>
      </c>
    </row>
    <row r="23" customFormat="false" ht="12" hidden="false" customHeight="true" outlineLevel="0" collapsed="false">
      <c r="A23" s="278" t="str">
        <f aca="false">t1!A22</f>
        <v>COLLABORATORE A T.D. ART. 90 TUEL</v>
      </c>
      <c r="B23" s="595" t="str">
        <f aca="false">t1!B22</f>
        <v>000096</v>
      </c>
      <c r="C23" s="624"/>
      <c r="D23" s="625"/>
      <c r="E23" s="624"/>
      <c r="F23" s="626"/>
      <c r="G23" s="624"/>
      <c r="H23" s="626"/>
      <c r="I23" s="624"/>
      <c r="J23" s="625"/>
      <c r="K23" s="626"/>
      <c r="L23" s="625"/>
      <c r="M23" s="626"/>
      <c r="N23" s="625"/>
      <c r="O23" s="627"/>
      <c r="P23" s="625"/>
      <c r="Q23" s="626"/>
      <c r="R23" s="625"/>
      <c r="S23" s="626"/>
      <c r="T23" s="625"/>
      <c r="U23" s="628" t="n">
        <f aca="false">SUM(C23,E23,G23,I23,K23,M23,O23,Q23,S23)</f>
        <v>0</v>
      </c>
      <c r="V23" s="629" t="n">
        <f aca="false">SUM(D23,F23,H23,J23,L23,N23,P23,R23,T23)</f>
        <v>0</v>
      </c>
      <c r="W23" s="630" t="n">
        <f aca="false">t1!M22</f>
        <v>0</v>
      </c>
    </row>
    <row r="24" customFormat="false" ht="12.75" hidden="false" customHeight="true" outlineLevel="0" collapsed="false">
      <c r="A24" s="631" t="s">
        <v>342</v>
      </c>
      <c r="B24" s="632"/>
      <c r="C24" s="633" t="n">
        <f aca="false">SUM(C7:C23)</f>
        <v>0</v>
      </c>
      <c r="D24" s="634" t="n">
        <f aca="false">SUM(D7:D23)</f>
        <v>0</v>
      </c>
      <c r="E24" s="635" t="n">
        <f aca="false">SUM(E7:E23)</f>
        <v>0</v>
      </c>
      <c r="F24" s="634" t="n">
        <f aca="false">SUM(F7:F23)</f>
        <v>0</v>
      </c>
      <c r="G24" s="635" t="n">
        <f aca="false">SUM(G7:G23)</f>
        <v>0</v>
      </c>
      <c r="H24" s="634" t="n">
        <f aca="false">SUM(H7:H23)</f>
        <v>0</v>
      </c>
      <c r="I24" s="635" t="n">
        <f aca="false">SUM(I7:I23)</f>
        <v>0</v>
      </c>
      <c r="J24" s="634" t="n">
        <f aca="false">SUM(J7:J23)</f>
        <v>0</v>
      </c>
      <c r="K24" s="635" t="n">
        <f aca="false">SUM(K7:K23)</f>
        <v>0</v>
      </c>
      <c r="L24" s="634" t="n">
        <f aca="false">SUM(L7:L23)</f>
        <v>0</v>
      </c>
      <c r="M24" s="635" t="n">
        <f aca="false">SUM(M7:M23)</f>
        <v>0</v>
      </c>
      <c r="N24" s="634" t="n">
        <f aca="false">SUM(N7:N23)</f>
        <v>0</v>
      </c>
      <c r="O24" s="635" t="n">
        <f aca="false">SUM(O7:O23)</f>
        <v>0</v>
      </c>
      <c r="P24" s="634" t="n">
        <f aca="false">SUM(P7:P23)</f>
        <v>0</v>
      </c>
      <c r="Q24" s="635" t="n">
        <f aca="false">SUM(Q7:Q23)</f>
        <v>0</v>
      </c>
      <c r="R24" s="634" t="n">
        <f aca="false">SUM(R7:R23)</f>
        <v>0</v>
      </c>
      <c r="S24" s="635" t="n">
        <f aca="false">SUM(S7:S23)</f>
        <v>0</v>
      </c>
      <c r="T24" s="634" t="n">
        <f aca="false">SUM(T7:T23)</f>
        <v>0</v>
      </c>
      <c r="U24" s="633" t="n">
        <f aca="false">SUM(U7:U23)</f>
        <v>0</v>
      </c>
      <c r="V24" s="636" t="n">
        <f aca="false">SUM(V7:V23)</f>
        <v>0</v>
      </c>
    </row>
    <row r="26" customFormat="false" ht="9.75" hidden="false" customHeight="true" outlineLevel="0" collapsed="false">
      <c r="A26" s="255" t="str">
        <f aca="false">t1!$A$24</f>
        <v>(a) personale a tempo indeterminato al quale viene applicato un contratto di lavoro di tipo privatistico (es.:tipografico,chimico,edile,metalmeccanico,portierato, ecc.)</v>
      </c>
      <c r="B26" s="256"/>
      <c r="C26" s="255"/>
      <c r="D26" s="255"/>
      <c r="E26" s="255"/>
      <c r="F26" s="255"/>
      <c r="G26" s="255"/>
      <c r="H26" s="255"/>
      <c r="I26" s="255"/>
      <c r="J26" s="255"/>
      <c r="K26" s="255"/>
      <c r="L26" s="255"/>
      <c r="M26" s="255"/>
      <c r="N26" s="255"/>
      <c r="O26" s="255"/>
      <c r="P26" s="255"/>
      <c r="Q26" s="255"/>
      <c r="R26" s="255"/>
      <c r="S26" s="255"/>
      <c r="T26" s="255"/>
    </row>
    <row r="27" s="255" customFormat="true" ht="10.2" hidden="false" customHeight="false" outlineLevel="0" collapsed="false">
      <c r="A27" s="255" t="str">
        <f aca="false">t1!$A$25</f>
        <v>(b) cfr." istruzioni generali e specifiche di comparto" e "glossario"</v>
      </c>
      <c r="B27" s="256"/>
    </row>
    <row r="28" customFormat="false" ht="10.2" hidden="false" customHeight="false" outlineLevel="0" collapsed="false">
      <c r="A28" s="532" t="s">
        <v>450</v>
      </c>
    </row>
  </sheetData>
  <sheetProtection algorithmName="SHA-512" hashValue="U9jc954Z1knBIdGQAfF/ZpTLNoEA0F2/qdibmhkVSJEdt1r2uuU/6em1sFlBsR/MD2x2aP159/LuMK+wV/nzAw==" saltValue="vXCXqI/cUqWLumLP1sW47g==" spinCount="100000" sheet="true" formatColumns="false" selectLockedCells="true"/>
  <mergeCells count="23">
    <mergeCell ref="A1:P1"/>
    <mergeCell ref="J2:V2"/>
    <mergeCell ref="C3:V3"/>
    <mergeCell ref="C4:D4"/>
    <mergeCell ref="E4:F4"/>
    <mergeCell ref="G4:H4"/>
    <mergeCell ref="I4:J4"/>
    <mergeCell ref="K4:L4"/>
    <mergeCell ref="M4:N4"/>
    <mergeCell ref="O4:P4"/>
    <mergeCell ref="Q4:R4"/>
    <mergeCell ref="S4:T4"/>
    <mergeCell ref="U4:V4"/>
    <mergeCell ref="C5:D5"/>
    <mergeCell ref="E5:F5"/>
    <mergeCell ref="G5:H5"/>
    <mergeCell ref="I5:J5"/>
    <mergeCell ref="K5:L5"/>
    <mergeCell ref="M5:N5"/>
    <mergeCell ref="O5:P5"/>
    <mergeCell ref="Q5:R5"/>
    <mergeCell ref="S5:T5"/>
    <mergeCell ref="U5:V5"/>
  </mergeCells>
  <conditionalFormatting sqref="A7:V23">
    <cfRule type="expression" priority="2" aboveAverage="0" equalAverage="0" bottom="0" percent="0" rank="0" text="" dxfId="8">
      <formula>$W7&gt;0</formula>
    </cfRule>
  </conditionalFormatting>
  <printOptions headings="false" gridLines="false" gridLinesSet="true" horizontalCentered="true" verticalCentered="true"/>
  <pageMargins left="0" right="0" top="0.196527777777778" bottom="0.159722222222222"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4.xml><?xml version="1.0" encoding="utf-8"?>
<worksheet xmlns="http://schemas.openxmlformats.org/spreadsheetml/2006/main" xmlns:r="http://schemas.openxmlformats.org/officeDocument/2006/relationships">
  <sheetPr filterMode="false">
    <pageSetUpPr fitToPage="true"/>
  </sheetPr>
  <dimension ref="A1:Y25"/>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C6" activeCellId="0" sqref="C6"/>
    </sheetView>
  </sheetViews>
  <sheetFormatPr defaultColWidth="10.72265625" defaultRowHeight="10.2" zeroHeight="false" outlineLevelRow="0" outlineLevelCol="0"/>
  <cols>
    <col collapsed="false" customWidth="true" hidden="false" outlineLevel="0" max="1" min="1" style="637" width="43.29"/>
    <col collapsed="false" customWidth="true" hidden="false" outlineLevel="0" max="2" min="2" style="638" width="10.43"/>
    <col collapsed="false" customWidth="true" hidden="false" outlineLevel="0" max="22" min="3" style="637" width="8.29"/>
    <col collapsed="false" customWidth="true" hidden="false" outlineLevel="0" max="23" min="23" style="637" width="10"/>
    <col collapsed="false" customWidth="false" hidden="false" outlineLevel="0" max="24" min="24" style="637" width="10.72"/>
    <col collapsed="false" customWidth="false" hidden="true" outlineLevel="0" max="25" min="25" style="637" width="10.72"/>
    <col collapsed="false" customWidth="false" hidden="false" outlineLevel="0" max="1024" min="26" style="637" width="10.72"/>
  </cols>
  <sheetData>
    <row r="1" s="255" customFormat="true" ht="43.5" hidden="false" customHeight="true" outlineLevel="0" collapsed="false">
      <c r="A1" s="481" t="str">
        <f aca="false">t1!A1</f>
        <v>REGIONI ED AUTONOMIE LOCALI - anno 2023</v>
      </c>
      <c r="B1" s="481"/>
      <c r="C1" s="481"/>
      <c r="D1" s="481"/>
      <c r="E1" s="481"/>
      <c r="F1" s="481"/>
      <c r="G1" s="481"/>
      <c r="H1" s="481"/>
      <c r="I1" s="481"/>
      <c r="J1" s="481"/>
      <c r="K1" s="481"/>
      <c r="L1" s="481"/>
      <c r="M1" s="481"/>
      <c r="N1" s="481"/>
      <c r="O1" s="481"/>
      <c r="P1" s="481"/>
      <c r="Q1" s="481"/>
      <c r="R1" s="481"/>
      <c r="S1" s="481"/>
      <c r="T1" s="481"/>
      <c r="U1" s="481"/>
      <c r="V1" s="481"/>
      <c r="X1" s="258"/>
    </row>
    <row r="2" customFormat="false" ht="30" hidden="false" customHeight="true" outlineLevel="0" collapsed="false">
      <c r="A2" s="639"/>
      <c r="P2" s="482"/>
      <c r="Q2" s="482"/>
      <c r="R2" s="482"/>
      <c r="S2" s="482"/>
      <c r="T2" s="482"/>
      <c r="U2" s="482"/>
      <c r="V2" s="482"/>
      <c r="W2" s="482"/>
      <c r="X2" s="482"/>
    </row>
    <row r="3" customFormat="false" ht="16.5" hidden="false" customHeight="true" outlineLevel="0" collapsed="false">
      <c r="A3" s="640"/>
      <c r="B3" s="641"/>
      <c r="C3" s="642" t="s">
        <v>431</v>
      </c>
      <c r="D3" s="642"/>
      <c r="E3" s="642"/>
      <c r="F3" s="642"/>
      <c r="G3" s="642"/>
      <c r="H3" s="642"/>
      <c r="I3" s="642"/>
      <c r="J3" s="642"/>
      <c r="K3" s="642"/>
      <c r="L3" s="642"/>
      <c r="M3" s="642"/>
      <c r="N3" s="642"/>
      <c r="O3" s="642"/>
      <c r="P3" s="642"/>
      <c r="Q3" s="642"/>
      <c r="R3" s="642"/>
      <c r="S3" s="642"/>
      <c r="T3" s="642"/>
      <c r="U3" s="642"/>
      <c r="V3" s="642"/>
      <c r="W3" s="642"/>
      <c r="X3" s="642"/>
    </row>
    <row r="4" customFormat="false" ht="16.5" hidden="false" customHeight="true" outlineLevel="0" collapsed="false">
      <c r="A4" s="643" t="s">
        <v>451</v>
      </c>
      <c r="B4" s="644" t="s">
        <v>302</v>
      </c>
      <c r="C4" s="645" t="s">
        <v>452</v>
      </c>
      <c r="D4" s="645"/>
      <c r="E4" s="645" t="s">
        <v>453</v>
      </c>
      <c r="F4" s="645"/>
      <c r="G4" s="645" t="s">
        <v>454</v>
      </c>
      <c r="H4" s="645"/>
      <c r="I4" s="645" t="s">
        <v>455</v>
      </c>
      <c r="J4" s="645"/>
      <c r="K4" s="645" t="s">
        <v>456</v>
      </c>
      <c r="L4" s="645"/>
      <c r="M4" s="645" t="s">
        <v>457</v>
      </c>
      <c r="N4" s="645"/>
      <c r="O4" s="645" t="s">
        <v>458</v>
      </c>
      <c r="P4" s="645"/>
      <c r="Q4" s="645" t="s">
        <v>459</v>
      </c>
      <c r="R4" s="645"/>
      <c r="S4" s="645" t="s">
        <v>460</v>
      </c>
      <c r="T4" s="645"/>
      <c r="U4" s="645" t="s">
        <v>461</v>
      </c>
      <c r="V4" s="645"/>
      <c r="W4" s="646" t="s">
        <v>342</v>
      </c>
      <c r="X4" s="646"/>
    </row>
    <row r="5" customFormat="false" ht="10.8" hidden="false" customHeight="false" outlineLevel="0" collapsed="false">
      <c r="A5" s="494" t="s">
        <v>404</v>
      </c>
      <c r="B5" s="647"/>
      <c r="C5" s="648" t="s">
        <v>392</v>
      </c>
      <c r="D5" s="649" t="s">
        <v>393</v>
      </c>
      <c r="E5" s="648" t="s">
        <v>392</v>
      </c>
      <c r="F5" s="649" t="s">
        <v>393</v>
      </c>
      <c r="G5" s="648" t="s">
        <v>392</v>
      </c>
      <c r="H5" s="649" t="s">
        <v>393</v>
      </c>
      <c r="I5" s="648" t="s">
        <v>392</v>
      </c>
      <c r="J5" s="649" t="s">
        <v>393</v>
      </c>
      <c r="K5" s="648" t="s">
        <v>392</v>
      </c>
      <c r="L5" s="649" t="s">
        <v>393</v>
      </c>
      <c r="M5" s="648" t="s">
        <v>392</v>
      </c>
      <c r="N5" s="649" t="s">
        <v>393</v>
      </c>
      <c r="O5" s="648" t="s">
        <v>392</v>
      </c>
      <c r="P5" s="649" t="s">
        <v>393</v>
      </c>
      <c r="Q5" s="648" t="s">
        <v>392</v>
      </c>
      <c r="R5" s="649" t="s">
        <v>393</v>
      </c>
      <c r="S5" s="648" t="s">
        <v>392</v>
      </c>
      <c r="T5" s="650" t="s">
        <v>393</v>
      </c>
      <c r="U5" s="648" t="s">
        <v>392</v>
      </c>
      <c r="V5" s="650" t="s">
        <v>393</v>
      </c>
      <c r="W5" s="648" t="s">
        <v>392</v>
      </c>
      <c r="X5" s="650" t="s">
        <v>393</v>
      </c>
    </row>
    <row r="6" customFormat="false" ht="12.75" hidden="false" customHeight="true" outlineLevel="0" collapsed="false">
      <c r="A6" s="278" t="str">
        <f aca="false">t1!A6</f>
        <v>SEGRETARIO A</v>
      </c>
      <c r="B6" s="595" t="str">
        <f aca="false">t1!B6</f>
        <v>0D0102</v>
      </c>
      <c r="C6" s="651"/>
      <c r="D6" s="652"/>
      <c r="E6" s="651"/>
      <c r="F6" s="652"/>
      <c r="G6" s="651"/>
      <c r="H6" s="652"/>
      <c r="I6" s="651"/>
      <c r="J6" s="652"/>
      <c r="K6" s="651"/>
      <c r="L6" s="652"/>
      <c r="M6" s="653"/>
      <c r="N6" s="654"/>
      <c r="O6" s="651"/>
      <c r="P6" s="652"/>
      <c r="Q6" s="651"/>
      <c r="R6" s="652"/>
      <c r="S6" s="655"/>
      <c r="T6" s="656"/>
      <c r="U6" s="655"/>
      <c r="V6" s="656"/>
      <c r="W6" s="657" t="n">
        <f aca="false">SUM(C6,E6,G6,I6,K6,M6,O6,Q6,S6,U6)</f>
        <v>0</v>
      </c>
      <c r="X6" s="658" t="n">
        <f aca="false">SUM(D6,F6,H6,J6,L6,N6,P6,R6,T6,V6)</f>
        <v>0</v>
      </c>
      <c r="Y6" s="659" t="n">
        <f aca="false">t1!M6</f>
        <v>0</v>
      </c>
    </row>
    <row r="7" customFormat="false" ht="12.75" hidden="false" customHeight="true" outlineLevel="0" collapsed="false">
      <c r="A7" s="278" t="str">
        <f aca="false">t1!A7</f>
        <v>SEGRETARIO B</v>
      </c>
      <c r="B7" s="595" t="str">
        <f aca="false">t1!B7</f>
        <v>0D0103</v>
      </c>
      <c r="C7" s="651"/>
      <c r="D7" s="652"/>
      <c r="E7" s="651"/>
      <c r="F7" s="652"/>
      <c r="G7" s="651"/>
      <c r="H7" s="652"/>
      <c r="I7" s="651"/>
      <c r="J7" s="652"/>
      <c r="K7" s="651"/>
      <c r="L7" s="652"/>
      <c r="M7" s="653"/>
      <c r="N7" s="654"/>
      <c r="O7" s="651"/>
      <c r="P7" s="652"/>
      <c r="Q7" s="651"/>
      <c r="R7" s="652"/>
      <c r="S7" s="655"/>
      <c r="T7" s="656"/>
      <c r="U7" s="655"/>
      <c r="V7" s="656"/>
      <c r="W7" s="657" t="n">
        <f aca="false">SUM(C7,E7,G7,I7,K7,M7,O7,Q7,S7,U7)</f>
        <v>0</v>
      </c>
      <c r="X7" s="658" t="n">
        <f aca="false">SUM(D7,F7,H7,J7,L7,N7,P7,R7,T7,V7)</f>
        <v>0</v>
      </c>
      <c r="Y7" s="659" t="n">
        <f aca="false">t1!M7</f>
        <v>0</v>
      </c>
    </row>
    <row r="8" customFormat="false" ht="12.75" hidden="false" customHeight="true" outlineLevel="0" collapsed="false">
      <c r="A8" s="278" t="str">
        <f aca="false">t1!A8</f>
        <v>SEGRETARIO C</v>
      </c>
      <c r="B8" s="595" t="str">
        <f aca="false">t1!B8</f>
        <v>0D0485</v>
      </c>
      <c r="C8" s="651"/>
      <c r="D8" s="652"/>
      <c r="E8" s="651"/>
      <c r="F8" s="652"/>
      <c r="G8" s="651"/>
      <c r="H8" s="652"/>
      <c r="I8" s="651"/>
      <c r="J8" s="652"/>
      <c r="K8" s="651"/>
      <c r="L8" s="652"/>
      <c r="M8" s="653"/>
      <c r="N8" s="654"/>
      <c r="O8" s="651"/>
      <c r="P8" s="652"/>
      <c r="Q8" s="651"/>
      <c r="R8" s="652"/>
      <c r="S8" s="655"/>
      <c r="T8" s="656"/>
      <c r="U8" s="655"/>
      <c r="V8" s="656"/>
      <c r="W8" s="657" t="n">
        <f aca="false">SUM(C8,E8,G8,I8,K8,M8,O8,Q8,S8,U8)</f>
        <v>0</v>
      </c>
      <c r="X8" s="658" t="n">
        <f aca="false">SUM(D8,F8,H8,J8,L8,N8,P8,R8,T8,V8)</f>
        <v>0</v>
      </c>
      <c r="Y8" s="659" t="n">
        <f aca="false">t1!M8</f>
        <v>0</v>
      </c>
    </row>
    <row r="9" customFormat="false" ht="12.75" hidden="false" customHeight="true" outlineLevel="0" collapsed="false">
      <c r="A9" s="278" t="str">
        <f aca="false">t1!A9</f>
        <v>DIRETTORE  GENERALE</v>
      </c>
      <c r="B9" s="595" t="str">
        <f aca="false">t1!B9</f>
        <v>0D0097</v>
      </c>
      <c r="C9" s="651"/>
      <c r="D9" s="652"/>
      <c r="E9" s="651"/>
      <c r="F9" s="652"/>
      <c r="G9" s="651"/>
      <c r="H9" s="652"/>
      <c r="I9" s="651"/>
      <c r="J9" s="652"/>
      <c r="K9" s="651"/>
      <c r="L9" s="652"/>
      <c r="M9" s="653"/>
      <c r="N9" s="654"/>
      <c r="O9" s="651"/>
      <c r="P9" s="652"/>
      <c r="Q9" s="651"/>
      <c r="R9" s="652"/>
      <c r="S9" s="655"/>
      <c r="T9" s="656"/>
      <c r="U9" s="655"/>
      <c r="V9" s="656"/>
      <c r="W9" s="657" t="n">
        <f aca="false">SUM(C9,E9,G9,I9,K9,M9,O9,Q9,S9,U9)</f>
        <v>0</v>
      </c>
      <c r="X9" s="658" t="n">
        <f aca="false">SUM(D9,F9,H9,J9,L9,N9,P9,R9,T9,V9)</f>
        <v>0</v>
      </c>
      <c r="Y9" s="659" t="n">
        <f aca="false">t1!M9</f>
        <v>0</v>
      </c>
    </row>
    <row r="10" customFormat="false" ht="12.75" hidden="false" customHeight="true" outlineLevel="0" collapsed="false">
      <c r="A10" s="278" t="str">
        <f aca="false">t1!A10</f>
        <v>ALTE SPECIALIZZ. FUORI D.O.</v>
      </c>
      <c r="B10" s="595" t="str">
        <f aca="false">t1!B10</f>
        <v>0D0095</v>
      </c>
      <c r="C10" s="651"/>
      <c r="D10" s="652"/>
      <c r="E10" s="651"/>
      <c r="F10" s="652"/>
      <c r="G10" s="651"/>
      <c r="H10" s="652"/>
      <c r="I10" s="651"/>
      <c r="J10" s="652"/>
      <c r="K10" s="651"/>
      <c r="L10" s="652"/>
      <c r="M10" s="653"/>
      <c r="N10" s="654"/>
      <c r="O10" s="651"/>
      <c r="P10" s="652"/>
      <c r="Q10" s="651"/>
      <c r="R10" s="652"/>
      <c r="S10" s="655"/>
      <c r="T10" s="656"/>
      <c r="U10" s="655"/>
      <c r="V10" s="656"/>
      <c r="W10" s="657" t="n">
        <f aca="false">SUM(C10,E10,G10,I10,K10,M10,O10,Q10,S10,U10)</f>
        <v>0</v>
      </c>
      <c r="X10" s="658" t="n">
        <f aca="false">SUM(D10,F10,H10,J10,L10,N10,P10,R10,T10,V10)</f>
        <v>0</v>
      </c>
      <c r="Y10" s="659" t="n">
        <f aca="false">t1!M10</f>
        <v>0</v>
      </c>
    </row>
    <row r="11" customFormat="false" ht="12.75" hidden="false" customHeight="true" outlineLevel="0" collapsed="false">
      <c r="A11" s="278" t="str">
        <f aca="false">t1!A11</f>
        <v>DIRIGENTE A TEMPO DETERMINATO FUORI D.O.</v>
      </c>
      <c r="B11" s="595" t="str">
        <f aca="false">t1!B11</f>
        <v>0D0098</v>
      </c>
      <c r="C11" s="651"/>
      <c r="D11" s="652"/>
      <c r="E11" s="651"/>
      <c r="F11" s="652"/>
      <c r="G11" s="651"/>
      <c r="H11" s="652"/>
      <c r="I11" s="651"/>
      <c r="J11" s="652"/>
      <c r="K11" s="651"/>
      <c r="L11" s="652"/>
      <c r="M11" s="653"/>
      <c r="N11" s="654"/>
      <c r="O11" s="651"/>
      <c r="P11" s="652"/>
      <c r="Q11" s="651"/>
      <c r="R11" s="652"/>
      <c r="S11" s="655"/>
      <c r="T11" s="656"/>
      <c r="U11" s="655"/>
      <c r="V11" s="656"/>
      <c r="W11" s="657" t="n">
        <f aca="false">SUM(C11,E11,G11,I11,K11,M11,O11,Q11,S11,U11)</f>
        <v>0</v>
      </c>
      <c r="X11" s="658" t="n">
        <f aca="false">SUM(D11,F11,H11,J11,L11,N11,P11,R11,T11,V11)</f>
        <v>0</v>
      </c>
      <c r="Y11" s="659" t="n">
        <f aca="false">t1!M11</f>
        <v>0</v>
      </c>
    </row>
    <row r="12" customFormat="false" ht="12.75" hidden="false" customHeight="true" outlineLevel="0" collapsed="false">
      <c r="A12" s="278" t="str">
        <f aca="false">t1!A12</f>
        <v>SEGRETARIO GENERALE CCIAA</v>
      </c>
      <c r="B12" s="595" t="str">
        <f aca="false">t1!B12</f>
        <v>0D0104</v>
      </c>
      <c r="C12" s="651"/>
      <c r="D12" s="652"/>
      <c r="E12" s="651"/>
      <c r="F12" s="652"/>
      <c r="G12" s="651"/>
      <c r="H12" s="652"/>
      <c r="I12" s="651"/>
      <c r="J12" s="652"/>
      <c r="K12" s="651"/>
      <c r="L12" s="652"/>
      <c r="M12" s="653"/>
      <c r="N12" s="654"/>
      <c r="O12" s="651"/>
      <c r="P12" s="652"/>
      <c r="Q12" s="651"/>
      <c r="R12" s="652"/>
      <c r="S12" s="655"/>
      <c r="T12" s="656"/>
      <c r="U12" s="655"/>
      <c r="V12" s="656"/>
      <c r="W12" s="657" t="n">
        <f aca="false">SUM(C12,E12,G12,I12,K12,M12,O12,Q12,S12,U12)</f>
        <v>0</v>
      </c>
      <c r="X12" s="658" t="n">
        <f aca="false">SUM(D12,F12,H12,J12,L12,N12,P12,R12,T12,V12)</f>
        <v>0</v>
      </c>
      <c r="Y12" s="659" t="n">
        <f aca="false">t1!M12</f>
        <v>0</v>
      </c>
    </row>
    <row r="13" customFormat="false" ht="12.75" hidden="false" customHeight="true" outlineLevel="0" collapsed="false">
      <c r="A13" s="278" t="str">
        <f aca="false">t1!A13</f>
        <v>DIRIGENTE A TEMPO INDETERMINATO</v>
      </c>
      <c r="B13" s="595" t="str">
        <f aca="false">t1!B13</f>
        <v>0D0164</v>
      </c>
      <c r="C13" s="651"/>
      <c r="D13" s="652"/>
      <c r="E13" s="651"/>
      <c r="F13" s="652"/>
      <c r="G13" s="651"/>
      <c r="H13" s="652"/>
      <c r="I13" s="651"/>
      <c r="J13" s="652"/>
      <c r="K13" s="651"/>
      <c r="L13" s="652"/>
      <c r="M13" s="653"/>
      <c r="N13" s="654"/>
      <c r="O13" s="651"/>
      <c r="P13" s="652"/>
      <c r="Q13" s="651"/>
      <c r="R13" s="652"/>
      <c r="S13" s="655"/>
      <c r="T13" s="656"/>
      <c r="U13" s="655"/>
      <c r="V13" s="656"/>
      <c r="W13" s="657" t="n">
        <f aca="false">SUM(C13,E13,G13,I13,K13,M13,O13,Q13,S13,U13)</f>
        <v>0</v>
      </c>
      <c r="X13" s="658" t="n">
        <f aca="false">SUM(D13,F13,H13,J13,L13,N13,P13,R13,T13,V13)</f>
        <v>0</v>
      </c>
      <c r="Y13" s="659" t="n">
        <f aca="false">t1!M13</f>
        <v>0</v>
      </c>
    </row>
    <row r="14" customFormat="false" ht="12.75" hidden="false" customHeight="true" outlineLevel="0" collapsed="false">
      <c r="A14" s="278" t="str">
        <f aca="false">t1!A14</f>
        <v>DIRIGENTE A TEMPO DETERMINATO IN D.O.</v>
      </c>
      <c r="B14" s="595" t="str">
        <f aca="false">t1!B14</f>
        <v>0D0165</v>
      </c>
      <c r="C14" s="651"/>
      <c r="D14" s="652"/>
      <c r="E14" s="651"/>
      <c r="F14" s="652"/>
      <c r="G14" s="651"/>
      <c r="H14" s="652"/>
      <c r="I14" s="651"/>
      <c r="J14" s="652"/>
      <c r="K14" s="651"/>
      <c r="L14" s="652"/>
      <c r="M14" s="653"/>
      <c r="N14" s="654"/>
      <c r="O14" s="651"/>
      <c r="P14" s="652"/>
      <c r="Q14" s="651"/>
      <c r="R14" s="652"/>
      <c r="S14" s="655"/>
      <c r="T14" s="656"/>
      <c r="U14" s="655"/>
      <c r="V14" s="656"/>
      <c r="W14" s="657" t="n">
        <f aca="false">SUM(C14,E14,G14,I14,K14,M14,O14,Q14,S14,U14)</f>
        <v>0</v>
      </c>
      <c r="X14" s="658" t="n">
        <f aca="false">SUM(D14,F14,H14,J14,L14,N14,P14,R14,T14,V14)</f>
        <v>0</v>
      </c>
      <c r="Y14" s="659" t="n">
        <f aca="false">t1!M14</f>
        <v>0</v>
      </c>
    </row>
    <row r="15" customFormat="false" ht="12.75" hidden="false" customHeight="true" outlineLevel="0" collapsed="false">
      <c r="A15" s="278" t="str">
        <f aca="false">t1!A15</f>
        <v>ALTE SPECIALIZZ. IN D.O. </v>
      </c>
      <c r="B15" s="595" t="str">
        <f aca="false">t1!B15</f>
        <v>0D0I95</v>
      </c>
      <c r="C15" s="651"/>
      <c r="D15" s="652"/>
      <c r="E15" s="651"/>
      <c r="F15" s="652"/>
      <c r="G15" s="651"/>
      <c r="H15" s="652"/>
      <c r="I15" s="651"/>
      <c r="J15" s="652"/>
      <c r="K15" s="651"/>
      <c r="L15" s="652"/>
      <c r="M15" s="653"/>
      <c r="N15" s="654"/>
      <c r="O15" s="651"/>
      <c r="P15" s="652"/>
      <c r="Q15" s="651"/>
      <c r="R15" s="652"/>
      <c r="S15" s="655"/>
      <c r="T15" s="656"/>
      <c r="U15" s="655"/>
      <c r="V15" s="656"/>
      <c r="W15" s="657" t="n">
        <f aca="false">SUM(C15,E15,G15,I15,K15,M15,O15,Q15,S15,U15)</f>
        <v>0</v>
      </c>
      <c r="X15" s="658" t="n">
        <f aca="false">SUM(D15,F15,H15,J15,L15,N15,P15,R15,T15,V15)</f>
        <v>0</v>
      </c>
      <c r="Y15" s="659" t="n">
        <f aca="false">t1!M15</f>
        <v>0</v>
      </c>
    </row>
    <row r="16" customFormat="false" ht="12.75" hidden="false" customHeight="true" outlineLevel="0" collapsed="false">
      <c r="A16" s="278" t="str">
        <f aca="false">t1!A16</f>
        <v>RESPONSABILE DEI SERVIZI O DEGLI UFFICI IN D.O</v>
      </c>
      <c r="B16" s="595" t="str">
        <f aca="false">t1!B16</f>
        <v>0D0I96</v>
      </c>
      <c r="C16" s="651"/>
      <c r="D16" s="652"/>
      <c r="E16" s="651"/>
      <c r="F16" s="652"/>
      <c r="G16" s="651"/>
      <c r="H16" s="652"/>
      <c r="I16" s="651"/>
      <c r="J16" s="652"/>
      <c r="K16" s="651"/>
      <c r="L16" s="652"/>
      <c r="M16" s="653"/>
      <c r="N16" s="654"/>
      <c r="O16" s="651"/>
      <c r="P16" s="652"/>
      <c r="Q16" s="651"/>
      <c r="R16" s="652"/>
      <c r="S16" s="655"/>
      <c r="T16" s="656"/>
      <c r="U16" s="655"/>
      <c r="V16" s="656"/>
      <c r="W16" s="657" t="n">
        <f aca="false">SUM(C16,E16,G16,I16,K16,M16,O16,Q16,S16,U16)</f>
        <v>0</v>
      </c>
      <c r="X16" s="658" t="n">
        <f aca="false">SUM(D16,F16,H16,J16,L16,N16,P16,R16,T16,V16)</f>
        <v>0</v>
      </c>
      <c r="Y16" s="659" t="n">
        <f aca="false">t1!M16</f>
        <v>0</v>
      </c>
    </row>
    <row r="17" customFormat="false" ht="12.75" hidden="false" customHeight="true" outlineLevel="0" collapsed="false">
      <c r="A17" s="278" t="str">
        <f aca="false">t1!A17</f>
        <v>FUNZIONARI ED ELEVATA QUALIFICAZIONE</v>
      </c>
      <c r="B17" s="595" t="str">
        <f aca="false">t1!B17</f>
        <v>0FZEQF</v>
      </c>
      <c r="C17" s="651"/>
      <c r="D17" s="652"/>
      <c r="E17" s="651"/>
      <c r="F17" s="652"/>
      <c r="G17" s="651"/>
      <c r="H17" s="652"/>
      <c r="I17" s="651"/>
      <c r="J17" s="652"/>
      <c r="K17" s="651"/>
      <c r="L17" s="652"/>
      <c r="M17" s="653"/>
      <c r="N17" s="654"/>
      <c r="O17" s="651"/>
      <c r="P17" s="652"/>
      <c r="Q17" s="651"/>
      <c r="R17" s="652"/>
      <c r="S17" s="655"/>
      <c r="T17" s="656"/>
      <c r="U17" s="655"/>
      <c r="V17" s="656"/>
      <c r="W17" s="657" t="n">
        <f aca="false">SUM(C17,E17,G17,I17,K17,M17,O17,Q17,S17,U17)</f>
        <v>0</v>
      </c>
      <c r="X17" s="658" t="n">
        <f aca="false">SUM(D17,F17,H17,J17,L17,N17,P17,R17,T17,V17)</f>
        <v>0</v>
      </c>
      <c r="Y17" s="659" t="n">
        <f aca="false">t1!M17</f>
        <v>0</v>
      </c>
    </row>
    <row r="18" customFormat="false" ht="12.75" hidden="false" customHeight="true" outlineLevel="0" collapsed="false">
      <c r="A18" s="278" t="str">
        <f aca="false">t1!A18</f>
        <v>ISTRUTTORI</v>
      </c>
      <c r="B18" s="595" t="str">
        <f aca="false">t1!B18</f>
        <v>0IR000</v>
      </c>
      <c r="C18" s="651"/>
      <c r="D18" s="652"/>
      <c r="E18" s="651"/>
      <c r="F18" s="652"/>
      <c r="G18" s="651"/>
      <c r="H18" s="652"/>
      <c r="I18" s="651"/>
      <c r="J18" s="652"/>
      <c r="K18" s="651"/>
      <c r="L18" s="652"/>
      <c r="M18" s="653"/>
      <c r="N18" s="654"/>
      <c r="O18" s="651"/>
      <c r="P18" s="652"/>
      <c r="Q18" s="651"/>
      <c r="R18" s="652"/>
      <c r="S18" s="655"/>
      <c r="T18" s="656"/>
      <c r="U18" s="655"/>
      <c r="V18" s="656"/>
      <c r="W18" s="657" t="n">
        <f aca="false">SUM(C18,E18,G18,I18,K18,M18,O18,Q18,S18,U18)</f>
        <v>0</v>
      </c>
      <c r="X18" s="658" t="n">
        <f aca="false">SUM(D18,F18,H18,J18,L18,N18,P18,R18,T18,V18)</f>
        <v>0</v>
      </c>
      <c r="Y18" s="659" t="n">
        <f aca="false">t1!M18</f>
        <v>0</v>
      </c>
    </row>
    <row r="19" customFormat="false" ht="12.75" hidden="false" customHeight="true" outlineLevel="0" collapsed="false">
      <c r="A19" s="278" t="str">
        <f aca="false">t1!A19</f>
        <v>OPERATORI ESPERTI</v>
      </c>
      <c r="B19" s="595" t="str">
        <f aca="false">t1!B19</f>
        <v>0OEESP</v>
      </c>
      <c r="C19" s="651"/>
      <c r="D19" s="652"/>
      <c r="E19" s="651"/>
      <c r="F19" s="652"/>
      <c r="G19" s="651"/>
      <c r="H19" s="652"/>
      <c r="I19" s="651"/>
      <c r="J19" s="652"/>
      <c r="K19" s="651"/>
      <c r="L19" s="652"/>
      <c r="M19" s="653"/>
      <c r="N19" s="654"/>
      <c r="O19" s="651"/>
      <c r="P19" s="652"/>
      <c r="Q19" s="651"/>
      <c r="R19" s="652"/>
      <c r="S19" s="655"/>
      <c r="T19" s="656"/>
      <c r="U19" s="655"/>
      <c r="V19" s="656"/>
      <c r="W19" s="657" t="n">
        <f aca="false">SUM(C19,E19,G19,I19,K19,M19,O19,Q19,S19,U19)</f>
        <v>0</v>
      </c>
      <c r="X19" s="658" t="n">
        <f aca="false">SUM(D19,F19,H19,J19,L19,N19,P19,R19,T19,V19)</f>
        <v>0</v>
      </c>
      <c r="Y19" s="659" t="n">
        <f aca="false">t1!M19</f>
        <v>0</v>
      </c>
    </row>
    <row r="20" customFormat="false" ht="12.75" hidden="false" customHeight="true" outlineLevel="0" collapsed="false">
      <c r="A20" s="278" t="str">
        <f aca="false">t1!A20</f>
        <v>OPERATORI</v>
      </c>
      <c r="B20" s="595" t="str">
        <f aca="false">t1!B20</f>
        <v>0OP000</v>
      </c>
      <c r="C20" s="651"/>
      <c r="D20" s="652"/>
      <c r="E20" s="651"/>
      <c r="F20" s="652"/>
      <c r="G20" s="651"/>
      <c r="H20" s="652"/>
      <c r="I20" s="651"/>
      <c r="J20" s="652"/>
      <c r="K20" s="651"/>
      <c r="L20" s="652"/>
      <c r="M20" s="653"/>
      <c r="N20" s="654"/>
      <c r="O20" s="651"/>
      <c r="P20" s="652"/>
      <c r="Q20" s="651"/>
      <c r="R20" s="652"/>
      <c r="S20" s="655"/>
      <c r="T20" s="656"/>
      <c r="U20" s="655"/>
      <c r="V20" s="656"/>
      <c r="W20" s="657" t="n">
        <f aca="false">SUM(C20,E20,G20,I20,K20,M20,O20,Q20,S20,U20)</f>
        <v>0</v>
      </c>
      <c r="X20" s="658" t="n">
        <f aca="false">SUM(D20,F20,H20,J20,L20,N20,P20,R20,T20,V20)</f>
        <v>0</v>
      </c>
      <c r="Y20" s="659" t="n">
        <f aca="false">t1!M20</f>
        <v>0</v>
      </c>
    </row>
    <row r="21" customFormat="false" ht="12.75" hidden="false" customHeight="true" outlineLevel="0" collapsed="false">
      <c r="A21" s="278" t="str">
        <f aca="false">t1!A21</f>
        <v>CONTRATTISTI</v>
      </c>
      <c r="B21" s="595" t="str">
        <f aca="false">t1!B21</f>
        <v>000061</v>
      </c>
      <c r="C21" s="651"/>
      <c r="D21" s="652"/>
      <c r="E21" s="651"/>
      <c r="F21" s="652"/>
      <c r="G21" s="651"/>
      <c r="H21" s="652"/>
      <c r="I21" s="651"/>
      <c r="J21" s="652"/>
      <c r="K21" s="651"/>
      <c r="L21" s="652"/>
      <c r="M21" s="653"/>
      <c r="N21" s="654"/>
      <c r="O21" s="651"/>
      <c r="P21" s="652"/>
      <c r="Q21" s="651"/>
      <c r="R21" s="652"/>
      <c r="S21" s="655"/>
      <c r="T21" s="656"/>
      <c r="U21" s="655"/>
      <c r="V21" s="656"/>
      <c r="W21" s="657" t="n">
        <f aca="false">SUM(C21,E21,G21,I21,K21,M21,O21,Q21,S21,U21)</f>
        <v>0</v>
      </c>
      <c r="X21" s="658" t="n">
        <f aca="false">SUM(D21,F21,H21,J21,L21,N21,P21,R21,T21,V21)</f>
        <v>0</v>
      </c>
      <c r="Y21" s="659" t="n">
        <f aca="false">t1!M21</f>
        <v>0</v>
      </c>
    </row>
    <row r="22" customFormat="false" ht="12.75" hidden="false" customHeight="true" outlineLevel="0" collapsed="false">
      <c r="A22" s="278" t="str">
        <f aca="false">t1!A22</f>
        <v>COLLABORATORE A T.D. ART. 90 TUEL</v>
      </c>
      <c r="B22" s="595" t="str">
        <f aca="false">t1!B22</f>
        <v>000096</v>
      </c>
      <c r="C22" s="651"/>
      <c r="D22" s="652"/>
      <c r="E22" s="651"/>
      <c r="F22" s="652"/>
      <c r="G22" s="651"/>
      <c r="H22" s="652"/>
      <c r="I22" s="651"/>
      <c r="J22" s="652"/>
      <c r="K22" s="651"/>
      <c r="L22" s="652"/>
      <c r="M22" s="653"/>
      <c r="N22" s="654"/>
      <c r="O22" s="651"/>
      <c r="P22" s="652"/>
      <c r="Q22" s="651"/>
      <c r="R22" s="652"/>
      <c r="S22" s="655"/>
      <c r="T22" s="656"/>
      <c r="U22" s="655"/>
      <c r="V22" s="656"/>
      <c r="W22" s="657" t="n">
        <f aca="false">SUM(C22,E22,G22,I22,K22,M22,O22,Q22,S22,U22)</f>
        <v>0</v>
      </c>
      <c r="X22" s="658" t="n">
        <f aca="false">SUM(D22,F22,H22,J22,L22,N22,P22,R22,T22,V22)</f>
        <v>0</v>
      </c>
      <c r="Y22" s="659" t="n">
        <f aca="false">t1!M22</f>
        <v>0</v>
      </c>
    </row>
    <row r="23" customFormat="false" ht="17.25" hidden="false" customHeight="true" outlineLevel="0" collapsed="false">
      <c r="A23" s="278" t="str">
        <f aca="false">t1!A23</f>
        <v>TOTALE</v>
      </c>
      <c r="B23" s="660"/>
      <c r="C23" s="661" t="n">
        <f aca="false">SUM(C6:C22)</f>
        <v>0</v>
      </c>
      <c r="D23" s="662" t="n">
        <f aca="false">SUM(D6:D22)</f>
        <v>0</v>
      </c>
      <c r="E23" s="661" t="n">
        <f aca="false">SUM(E6:E22)</f>
        <v>0</v>
      </c>
      <c r="F23" s="662" t="n">
        <f aca="false">SUM(F6:F22)</f>
        <v>0</v>
      </c>
      <c r="G23" s="661" t="n">
        <f aca="false">SUM(G6:G22)</f>
        <v>0</v>
      </c>
      <c r="H23" s="662" t="n">
        <f aca="false">SUM(H6:H22)</f>
        <v>0</v>
      </c>
      <c r="I23" s="661" t="n">
        <f aca="false">SUM(I6:I22)</f>
        <v>0</v>
      </c>
      <c r="J23" s="662" t="n">
        <f aca="false">SUM(J6:J22)</f>
        <v>0</v>
      </c>
      <c r="K23" s="661" t="n">
        <f aca="false">SUM(K6:K22)</f>
        <v>0</v>
      </c>
      <c r="L23" s="662" t="n">
        <f aca="false">SUM(L6:L22)</f>
        <v>0</v>
      </c>
      <c r="M23" s="661" t="n">
        <f aca="false">SUM(M6:M22)</f>
        <v>0</v>
      </c>
      <c r="N23" s="662" t="n">
        <f aca="false">SUM(N6:N22)</f>
        <v>0</v>
      </c>
      <c r="O23" s="661" t="n">
        <f aca="false">SUM(O6:O22)</f>
        <v>0</v>
      </c>
      <c r="P23" s="662" t="n">
        <f aca="false">SUM(P6:P22)</f>
        <v>0</v>
      </c>
      <c r="Q23" s="661" t="n">
        <f aca="false">SUM(Q6:Q22)</f>
        <v>0</v>
      </c>
      <c r="R23" s="662" t="n">
        <f aca="false">SUM(R6:R22)</f>
        <v>0</v>
      </c>
      <c r="S23" s="661" t="n">
        <f aca="false">SUM(S6:S22)</f>
        <v>0</v>
      </c>
      <c r="T23" s="662" t="n">
        <f aca="false">SUM(T6:T22)</f>
        <v>0</v>
      </c>
      <c r="U23" s="661" t="n">
        <f aca="false">SUM(U6:U22)</f>
        <v>0</v>
      </c>
      <c r="V23" s="662" t="n">
        <f aca="false">SUM(V6:V22)</f>
        <v>0</v>
      </c>
      <c r="W23" s="661" t="n">
        <f aca="false">SUM(W6:W22)</f>
        <v>0</v>
      </c>
      <c r="X23" s="663" t="n">
        <f aca="false">SUM(X6:X22)</f>
        <v>0</v>
      </c>
    </row>
    <row r="24" s="664" customFormat="true" ht="19.5" hidden="false" customHeight="true" outlineLevel="0" collapsed="false">
      <c r="A24" s="278" t="str">
        <f aca="false">t1!A24</f>
        <v>(a) personale a tempo indeterminato al quale viene applicato un contratto di lavoro di tipo privatistico (es.:tipografico,chimico,edile,metalmeccanico,portierato, ecc.)</v>
      </c>
      <c r="B24" s="256"/>
      <c r="C24" s="255"/>
      <c r="D24" s="255"/>
      <c r="E24" s="255"/>
      <c r="F24" s="255"/>
      <c r="G24" s="255"/>
      <c r="H24" s="255"/>
      <c r="I24" s="255"/>
      <c r="J24" s="255"/>
      <c r="K24" s="532"/>
    </row>
    <row r="25" s="255" customFormat="true" ht="10.2" hidden="false" customHeight="false" outlineLevel="0" collapsed="false">
      <c r="A25" s="278" t="str">
        <f aca="false">t1!A25</f>
        <v>(b) cfr." istruzioni generali e specifiche di comparto" e "glossario"</v>
      </c>
      <c r="B25" s="256"/>
    </row>
  </sheetData>
  <sheetProtection algorithmName="SHA-512" hashValue="LczDGkEp4if6bNwo4FPPq8mFZaUtS2CnS+ahap7uAi5wntcg+HjGJC8dW2DgBi60h0NNRNQGhUGQuu+m36hj2w==" saltValue="24m1umBkues+BcngBneMPQ==" spinCount="100000" sheet="true" formatColumns="false" selectLockedCells="true"/>
  <mergeCells count="14">
    <mergeCell ref="A1:V1"/>
    <mergeCell ref="P2:X2"/>
    <mergeCell ref="C3:X3"/>
    <mergeCell ref="C4:D4"/>
    <mergeCell ref="E4:F4"/>
    <mergeCell ref="G4:H4"/>
    <mergeCell ref="I4:J4"/>
    <mergeCell ref="K4:L4"/>
    <mergeCell ref="M4:N4"/>
    <mergeCell ref="O4:P4"/>
    <mergeCell ref="Q4:R4"/>
    <mergeCell ref="S4:T4"/>
    <mergeCell ref="U4:V4"/>
    <mergeCell ref="W4:X4"/>
  </mergeCells>
  <conditionalFormatting sqref="A6:X6 B7:X22 A7:A25">
    <cfRule type="expression" priority="2" aboveAverage="0" equalAverage="0" bottom="0" percent="0" rank="0" text="" dxfId="9">
      <formula>$Y6&gt;0</formula>
    </cfRule>
  </conditionalFormatting>
  <printOptions headings="false" gridLines="false" gridLinesSet="true" horizontalCentered="true" verticalCentered="true"/>
  <pageMargins left="0" right="0" top="0.196527777777778" bottom="0.1701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5.xml><?xml version="1.0" encoding="utf-8"?>
<worksheet xmlns="http://schemas.openxmlformats.org/spreadsheetml/2006/main" xmlns:r="http://schemas.openxmlformats.org/officeDocument/2006/relationships">
  <sheetPr filterMode="false">
    <pageSetUpPr fitToPage="true"/>
  </sheetPr>
  <dimension ref="A1:AC26"/>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C6" activeCellId="0" sqref="C6"/>
    </sheetView>
  </sheetViews>
  <sheetFormatPr defaultColWidth="10.72265625" defaultRowHeight="10.2" zeroHeight="false" outlineLevelRow="0" outlineLevelCol="0"/>
  <cols>
    <col collapsed="false" customWidth="true" hidden="false" outlineLevel="0" max="1" min="1" style="664" width="46.71"/>
    <col collapsed="false" customWidth="true" hidden="false" outlineLevel="0" max="2" min="2" style="665" width="8.15"/>
    <col collapsed="false" customWidth="true" hidden="false" outlineLevel="0" max="4" min="3" style="664" width="6.72"/>
    <col collapsed="false" customWidth="true" hidden="false" outlineLevel="0" max="24" min="5" style="664" width="8"/>
    <col collapsed="false" customWidth="true" hidden="false" outlineLevel="0" max="26" min="25" style="664" width="6.43"/>
    <col collapsed="false" customWidth="true" hidden="false" outlineLevel="0" max="28" min="27" style="664" width="8.15"/>
    <col collapsed="false" customWidth="false" hidden="true" outlineLevel="0" max="29" min="29" style="664" width="10.72"/>
    <col collapsed="false" customWidth="false" hidden="false" outlineLevel="0" max="1024" min="30" style="664" width="10.72"/>
  </cols>
  <sheetData>
    <row r="1" s="255" customFormat="true" ht="43.5" hidden="false" customHeight="true" outlineLevel="0" collapsed="false">
      <c r="A1" s="481" t="str">
        <f aca="false">t1!A1</f>
        <v>REGIONI ED AUTONOMIE LOCALI - anno 2023</v>
      </c>
      <c r="B1" s="481"/>
      <c r="C1" s="481"/>
      <c r="D1" s="481"/>
      <c r="E1" s="481"/>
      <c r="F1" s="481"/>
      <c r="G1" s="481"/>
      <c r="H1" s="481"/>
      <c r="I1" s="481"/>
      <c r="J1" s="481"/>
      <c r="K1" s="481"/>
      <c r="L1" s="481"/>
      <c r="M1" s="481"/>
      <c r="N1" s="481"/>
      <c r="O1" s="481"/>
      <c r="P1" s="481"/>
      <c r="Q1" s="481"/>
      <c r="R1" s="481"/>
      <c r="S1" s="481"/>
      <c r="T1" s="481"/>
      <c r="U1" s="481"/>
      <c r="V1" s="481"/>
      <c r="W1" s="481"/>
      <c r="X1" s="481"/>
      <c r="Y1" s="481"/>
      <c r="AB1" s="258"/>
    </row>
    <row r="2" customFormat="false" ht="30" hidden="false" customHeight="true" outlineLevel="0" collapsed="false">
      <c r="A2" s="666"/>
      <c r="S2" s="482"/>
      <c r="T2" s="482"/>
      <c r="U2" s="482"/>
      <c r="V2" s="482"/>
      <c r="W2" s="482"/>
      <c r="X2" s="482"/>
      <c r="Y2" s="482"/>
      <c r="Z2" s="482"/>
      <c r="AA2" s="482"/>
      <c r="AB2" s="482"/>
    </row>
    <row r="3" customFormat="false" ht="16.5" hidden="false" customHeight="true" outlineLevel="0" collapsed="false">
      <c r="A3" s="667"/>
      <c r="B3" s="668"/>
      <c r="C3" s="669" t="s">
        <v>462</v>
      </c>
      <c r="D3" s="669"/>
      <c r="E3" s="669"/>
      <c r="F3" s="669"/>
      <c r="G3" s="669"/>
      <c r="H3" s="669"/>
      <c r="I3" s="669"/>
      <c r="J3" s="669"/>
      <c r="K3" s="669"/>
      <c r="L3" s="669"/>
      <c r="M3" s="669"/>
      <c r="N3" s="669"/>
      <c r="O3" s="669"/>
      <c r="P3" s="669"/>
      <c r="Q3" s="669"/>
      <c r="R3" s="669"/>
      <c r="S3" s="669"/>
      <c r="T3" s="669"/>
      <c r="U3" s="669"/>
      <c r="V3" s="669"/>
      <c r="W3" s="669"/>
      <c r="X3" s="669"/>
      <c r="Y3" s="669"/>
      <c r="Z3" s="669"/>
      <c r="AA3" s="669"/>
      <c r="AB3" s="669"/>
    </row>
    <row r="4" customFormat="false" ht="16.5" hidden="false" customHeight="true" outlineLevel="0" collapsed="false">
      <c r="A4" s="670" t="s">
        <v>463</v>
      </c>
      <c r="B4" s="671" t="s">
        <v>302</v>
      </c>
      <c r="C4" s="672" t="s">
        <v>464</v>
      </c>
      <c r="D4" s="672"/>
      <c r="E4" s="673" t="s">
        <v>465</v>
      </c>
      <c r="F4" s="674"/>
      <c r="G4" s="672" t="s">
        <v>466</v>
      </c>
      <c r="H4" s="672"/>
      <c r="I4" s="672" t="s">
        <v>467</v>
      </c>
      <c r="J4" s="672"/>
      <c r="K4" s="672" t="s">
        <v>468</v>
      </c>
      <c r="L4" s="672"/>
      <c r="M4" s="672" t="s">
        <v>469</v>
      </c>
      <c r="N4" s="672"/>
      <c r="O4" s="672" t="s">
        <v>470</v>
      </c>
      <c r="P4" s="672"/>
      <c r="Q4" s="672" t="s">
        <v>471</v>
      </c>
      <c r="R4" s="672"/>
      <c r="S4" s="672" t="s">
        <v>472</v>
      </c>
      <c r="T4" s="672"/>
      <c r="U4" s="672" t="s">
        <v>473</v>
      </c>
      <c r="V4" s="672"/>
      <c r="W4" s="672" t="s">
        <v>474</v>
      </c>
      <c r="X4" s="672"/>
      <c r="Y4" s="675" t="s">
        <v>475</v>
      </c>
      <c r="Z4" s="675"/>
      <c r="AA4" s="675" t="s">
        <v>342</v>
      </c>
      <c r="AB4" s="675"/>
    </row>
    <row r="5" customFormat="false" ht="10.8" hidden="false" customHeight="false" outlineLevel="0" collapsed="false">
      <c r="A5" s="494" t="s">
        <v>404</v>
      </c>
      <c r="B5" s="676"/>
      <c r="C5" s="677" t="s">
        <v>392</v>
      </c>
      <c r="D5" s="678" t="s">
        <v>393</v>
      </c>
      <c r="E5" s="677" t="s">
        <v>392</v>
      </c>
      <c r="F5" s="678" t="s">
        <v>393</v>
      </c>
      <c r="G5" s="677" t="s">
        <v>392</v>
      </c>
      <c r="H5" s="678" t="s">
        <v>393</v>
      </c>
      <c r="I5" s="677" t="s">
        <v>392</v>
      </c>
      <c r="J5" s="678" t="s">
        <v>393</v>
      </c>
      <c r="K5" s="677" t="s">
        <v>392</v>
      </c>
      <c r="L5" s="678" t="s">
        <v>393</v>
      </c>
      <c r="M5" s="677" t="s">
        <v>392</v>
      </c>
      <c r="N5" s="678" t="s">
        <v>393</v>
      </c>
      <c r="O5" s="677" t="s">
        <v>392</v>
      </c>
      <c r="P5" s="678" t="s">
        <v>393</v>
      </c>
      <c r="Q5" s="677" t="s">
        <v>392</v>
      </c>
      <c r="R5" s="678" t="s">
        <v>393</v>
      </c>
      <c r="S5" s="677" t="s">
        <v>392</v>
      </c>
      <c r="T5" s="678" t="s">
        <v>393</v>
      </c>
      <c r="U5" s="677" t="s">
        <v>392</v>
      </c>
      <c r="V5" s="678" t="s">
        <v>393</v>
      </c>
      <c r="W5" s="677" t="s">
        <v>392</v>
      </c>
      <c r="X5" s="679" t="s">
        <v>393</v>
      </c>
      <c r="Y5" s="677" t="s">
        <v>392</v>
      </c>
      <c r="Z5" s="679" t="s">
        <v>393</v>
      </c>
      <c r="AA5" s="677" t="s">
        <v>392</v>
      </c>
      <c r="AB5" s="679" t="s">
        <v>393</v>
      </c>
    </row>
    <row r="6" customFormat="false" ht="13.5" hidden="false" customHeight="true" outlineLevel="0" collapsed="false">
      <c r="A6" s="278" t="str">
        <f aca="false">t1!A6</f>
        <v>SEGRETARIO A</v>
      </c>
      <c r="B6" s="595" t="str">
        <f aca="false">t1!B6</f>
        <v>0D0102</v>
      </c>
      <c r="C6" s="680"/>
      <c r="D6" s="681"/>
      <c r="E6" s="682"/>
      <c r="F6" s="681"/>
      <c r="G6" s="680"/>
      <c r="H6" s="681"/>
      <c r="I6" s="680"/>
      <c r="J6" s="681"/>
      <c r="K6" s="680"/>
      <c r="L6" s="681"/>
      <c r="M6" s="680"/>
      <c r="N6" s="681"/>
      <c r="O6" s="682"/>
      <c r="P6" s="683"/>
      <c r="Q6" s="680"/>
      <c r="R6" s="681"/>
      <c r="S6" s="680"/>
      <c r="T6" s="681"/>
      <c r="U6" s="680"/>
      <c r="V6" s="681"/>
      <c r="W6" s="684"/>
      <c r="X6" s="681"/>
      <c r="Y6" s="684"/>
      <c r="Z6" s="681"/>
      <c r="AA6" s="685" t="n">
        <f aca="false">SUM(C6,E6,G6,I6,K6,M6,O6,Q6,S6,U6,W6,Y6)</f>
        <v>0</v>
      </c>
      <c r="AB6" s="686" t="n">
        <f aca="false">SUM(D6,F6,H6,J6,L6,N6,P6,R6,T6,V6,X6,Z6)</f>
        <v>0</v>
      </c>
      <c r="AC6" s="687" t="n">
        <f aca="false">t1!M6</f>
        <v>0</v>
      </c>
    </row>
    <row r="7" customFormat="false" ht="14.1" hidden="false" customHeight="true" outlineLevel="0" collapsed="false">
      <c r="A7" s="278" t="str">
        <f aca="false">t1!A7</f>
        <v>SEGRETARIO B</v>
      </c>
      <c r="B7" s="595" t="str">
        <f aca="false">t1!B7</f>
        <v>0D0103</v>
      </c>
      <c r="C7" s="680"/>
      <c r="D7" s="681"/>
      <c r="E7" s="682"/>
      <c r="F7" s="681"/>
      <c r="G7" s="680"/>
      <c r="H7" s="681"/>
      <c r="I7" s="680"/>
      <c r="J7" s="681"/>
      <c r="K7" s="680"/>
      <c r="L7" s="681"/>
      <c r="M7" s="680"/>
      <c r="N7" s="681"/>
      <c r="O7" s="682"/>
      <c r="P7" s="683"/>
      <c r="Q7" s="680"/>
      <c r="R7" s="681"/>
      <c r="S7" s="680"/>
      <c r="T7" s="681"/>
      <c r="U7" s="680"/>
      <c r="V7" s="681"/>
      <c r="W7" s="684"/>
      <c r="X7" s="681"/>
      <c r="Y7" s="684"/>
      <c r="Z7" s="681"/>
      <c r="AA7" s="685" t="n">
        <f aca="false">SUM(C7,E7,G7,I7,K7,M7,O7,Q7,S7,U7,W7,Y7)</f>
        <v>0</v>
      </c>
      <c r="AB7" s="686" t="n">
        <f aca="false">SUM(D7,F7,H7,J7,L7,N7,P7,R7,T7,V7,X7,Z7)</f>
        <v>0</v>
      </c>
      <c r="AC7" s="687" t="n">
        <f aca="false">t1!M7</f>
        <v>0</v>
      </c>
    </row>
    <row r="8" customFormat="false" ht="14.1" hidden="false" customHeight="true" outlineLevel="0" collapsed="false">
      <c r="A8" s="278" t="str">
        <f aca="false">t1!A8</f>
        <v>SEGRETARIO C</v>
      </c>
      <c r="B8" s="595" t="str">
        <f aca="false">t1!B8</f>
        <v>0D0485</v>
      </c>
      <c r="C8" s="680"/>
      <c r="D8" s="681"/>
      <c r="E8" s="682"/>
      <c r="F8" s="681"/>
      <c r="G8" s="680"/>
      <c r="H8" s="681"/>
      <c r="I8" s="680"/>
      <c r="J8" s="681"/>
      <c r="K8" s="680"/>
      <c r="L8" s="681"/>
      <c r="M8" s="680"/>
      <c r="N8" s="681"/>
      <c r="O8" s="682"/>
      <c r="P8" s="683"/>
      <c r="Q8" s="680"/>
      <c r="R8" s="681"/>
      <c r="S8" s="680"/>
      <c r="T8" s="681"/>
      <c r="U8" s="680"/>
      <c r="V8" s="681"/>
      <c r="W8" s="684"/>
      <c r="X8" s="681"/>
      <c r="Y8" s="684"/>
      <c r="Z8" s="681"/>
      <c r="AA8" s="685" t="n">
        <f aca="false">SUM(C8,E8,G8,I8,K8,M8,O8,Q8,S8,U8,W8,Y8)</f>
        <v>0</v>
      </c>
      <c r="AB8" s="686" t="n">
        <f aca="false">SUM(D8,F8,H8,J8,L8,N8,P8,R8,T8,V8,X8,Z8)</f>
        <v>0</v>
      </c>
      <c r="AC8" s="687" t="n">
        <f aca="false">t1!M8</f>
        <v>0</v>
      </c>
    </row>
    <row r="9" customFormat="false" ht="14.1" hidden="false" customHeight="true" outlineLevel="0" collapsed="false">
      <c r="A9" s="278" t="str">
        <f aca="false">t1!A9</f>
        <v>DIRETTORE  GENERALE</v>
      </c>
      <c r="B9" s="595" t="str">
        <f aca="false">t1!B9</f>
        <v>0D0097</v>
      </c>
      <c r="C9" s="680"/>
      <c r="D9" s="681"/>
      <c r="E9" s="682"/>
      <c r="F9" s="681"/>
      <c r="G9" s="680"/>
      <c r="H9" s="681"/>
      <c r="I9" s="680"/>
      <c r="J9" s="681"/>
      <c r="K9" s="680"/>
      <c r="L9" s="681"/>
      <c r="M9" s="680"/>
      <c r="N9" s="681"/>
      <c r="O9" s="682"/>
      <c r="P9" s="683"/>
      <c r="Q9" s="680"/>
      <c r="R9" s="681"/>
      <c r="S9" s="680"/>
      <c r="T9" s="681"/>
      <c r="U9" s="680"/>
      <c r="V9" s="681"/>
      <c r="W9" s="684"/>
      <c r="X9" s="681"/>
      <c r="Y9" s="684"/>
      <c r="Z9" s="681"/>
      <c r="AA9" s="685" t="n">
        <f aca="false">SUM(C9,E9,G9,I9,K9,M9,O9,Q9,S9,U9,W9,Y9)</f>
        <v>0</v>
      </c>
      <c r="AB9" s="686" t="n">
        <f aca="false">SUM(D9,F9,H9,J9,L9,N9,P9,R9,T9,V9,X9,Z9)</f>
        <v>0</v>
      </c>
      <c r="AC9" s="687" t="n">
        <f aca="false">t1!M9</f>
        <v>0</v>
      </c>
    </row>
    <row r="10" customFormat="false" ht="14.1" hidden="false" customHeight="true" outlineLevel="0" collapsed="false">
      <c r="A10" s="278" t="str">
        <f aca="false">t1!A10</f>
        <v>ALTE SPECIALIZZ. FUORI D.O.</v>
      </c>
      <c r="B10" s="595" t="str">
        <f aca="false">t1!B10</f>
        <v>0D0095</v>
      </c>
      <c r="C10" s="680"/>
      <c r="D10" s="681"/>
      <c r="E10" s="682"/>
      <c r="F10" s="681"/>
      <c r="G10" s="680"/>
      <c r="H10" s="681"/>
      <c r="I10" s="680"/>
      <c r="J10" s="681"/>
      <c r="K10" s="680"/>
      <c r="L10" s="681"/>
      <c r="M10" s="680"/>
      <c r="N10" s="681"/>
      <c r="O10" s="682"/>
      <c r="P10" s="683"/>
      <c r="Q10" s="680"/>
      <c r="R10" s="681"/>
      <c r="S10" s="680"/>
      <c r="T10" s="681"/>
      <c r="U10" s="680"/>
      <c r="V10" s="681"/>
      <c r="W10" s="684"/>
      <c r="X10" s="681"/>
      <c r="Y10" s="684"/>
      <c r="Z10" s="681"/>
      <c r="AA10" s="685" t="n">
        <f aca="false">SUM(C10,E10,G10,I10,K10,M10,O10,Q10,S10,U10,W10,Y10)</f>
        <v>0</v>
      </c>
      <c r="AB10" s="686" t="n">
        <f aca="false">SUM(D10,F10,H10,J10,L10,N10,P10,R10,T10,V10,X10,Z10)</f>
        <v>0</v>
      </c>
      <c r="AC10" s="687" t="n">
        <f aca="false">t1!M10</f>
        <v>0</v>
      </c>
    </row>
    <row r="11" customFormat="false" ht="14.1" hidden="false" customHeight="true" outlineLevel="0" collapsed="false">
      <c r="A11" s="278" t="str">
        <f aca="false">t1!A11</f>
        <v>DIRIGENTE A TEMPO DETERMINATO FUORI D.O.</v>
      </c>
      <c r="B11" s="595" t="str">
        <f aca="false">t1!B11</f>
        <v>0D0098</v>
      </c>
      <c r="C11" s="680"/>
      <c r="D11" s="681"/>
      <c r="E11" s="682"/>
      <c r="F11" s="681"/>
      <c r="G11" s="680"/>
      <c r="H11" s="681"/>
      <c r="I11" s="680"/>
      <c r="J11" s="681"/>
      <c r="K11" s="680"/>
      <c r="L11" s="681"/>
      <c r="M11" s="680"/>
      <c r="N11" s="681"/>
      <c r="O11" s="682"/>
      <c r="P11" s="683"/>
      <c r="Q11" s="680"/>
      <c r="R11" s="681"/>
      <c r="S11" s="680"/>
      <c r="T11" s="681"/>
      <c r="U11" s="680"/>
      <c r="V11" s="681"/>
      <c r="W11" s="684"/>
      <c r="X11" s="681"/>
      <c r="Y11" s="684"/>
      <c r="Z11" s="681"/>
      <c r="AA11" s="685" t="n">
        <f aca="false">SUM(C11,E11,G11,I11,K11,M11,O11,Q11,S11,U11,W11,Y11)</f>
        <v>0</v>
      </c>
      <c r="AB11" s="686" t="n">
        <f aca="false">SUM(D11,F11,H11,J11,L11,N11,P11,R11,T11,V11,X11,Z11)</f>
        <v>0</v>
      </c>
      <c r="AC11" s="687" t="n">
        <f aca="false">t1!M11</f>
        <v>0</v>
      </c>
    </row>
    <row r="12" customFormat="false" ht="14.1" hidden="false" customHeight="true" outlineLevel="0" collapsed="false">
      <c r="A12" s="278" t="str">
        <f aca="false">t1!A12</f>
        <v>SEGRETARIO GENERALE CCIAA</v>
      </c>
      <c r="B12" s="595" t="str">
        <f aca="false">t1!B12</f>
        <v>0D0104</v>
      </c>
      <c r="C12" s="680"/>
      <c r="D12" s="681"/>
      <c r="E12" s="682"/>
      <c r="F12" s="681"/>
      <c r="G12" s="680"/>
      <c r="H12" s="681"/>
      <c r="I12" s="680"/>
      <c r="J12" s="681"/>
      <c r="K12" s="680"/>
      <c r="L12" s="681"/>
      <c r="M12" s="680"/>
      <c r="N12" s="681"/>
      <c r="O12" s="682"/>
      <c r="P12" s="683"/>
      <c r="Q12" s="680"/>
      <c r="R12" s="681"/>
      <c r="S12" s="680"/>
      <c r="T12" s="681"/>
      <c r="U12" s="680"/>
      <c r="V12" s="681"/>
      <c r="W12" s="684"/>
      <c r="X12" s="681"/>
      <c r="Y12" s="684"/>
      <c r="Z12" s="681"/>
      <c r="AA12" s="685" t="n">
        <f aca="false">SUM(C12,E12,G12,I12,K12,M12,O12,Q12,S12,U12,W12,Y12)</f>
        <v>0</v>
      </c>
      <c r="AB12" s="686" t="n">
        <f aca="false">SUM(D12,F12,H12,J12,L12,N12,P12,R12,T12,V12,X12,Z12)</f>
        <v>0</v>
      </c>
      <c r="AC12" s="687" t="n">
        <f aca="false">t1!M12</f>
        <v>0</v>
      </c>
    </row>
    <row r="13" customFormat="false" ht="14.1" hidden="false" customHeight="true" outlineLevel="0" collapsed="false">
      <c r="A13" s="278" t="str">
        <f aca="false">t1!A13</f>
        <v>DIRIGENTE A TEMPO INDETERMINATO</v>
      </c>
      <c r="B13" s="595" t="str">
        <f aca="false">t1!B13</f>
        <v>0D0164</v>
      </c>
      <c r="C13" s="680"/>
      <c r="D13" s="681"/>
      <c r="E13" s="682"/>
      <c r="F13" s="681"/>
      <c r="G13" s="680"/>
      <c r="H13" s="681"/>
      <c r="I13" s="680"/>
      <c r="J13" s="681"/>
      <c r="K13" s="680"/>
      <c r="L13" s="681"/>
      <c r="M13" s="680"/>
      <c r="N13" s="681"/>
      <c r="O13" s="682"/>
      <c r="P13" s="683"/>
      <c r="Q13" s="680"/>
      <c r="R13" s="681"/>
      <c r="S13" s="680"/>
      <c r="T13" s="681"/>
      <c r="U13" s="680"/>
      <c r="V13" s="681"/>
      <c r="W13" s="684"/>
      <c r="X13" s="681"/>
      <c r="Y13" s="684"/>
      <c r="Z13" s="681"/>
      <c r="AA13" s="685" t="n">
        <f aca="false">SUM(C13,E13,G13,I13,K13,M13,O13,Q13,S13,U13,W13,Y13)</f>
        <v>0</v>
      </c>
      <c r="AB13" s="686" t="n">
        <f aca="false">SUM(D13,F13,H13,J13,L13,N13,P13,R13,T13,V13,X13,Z13)</f>
        <v>0</v>
      </c>
      <c r="AC13" s="687" t="n">
        <f aca="false">t1!M13</f>
        <v>0</v>
      </c>
    </row>
    <row r="14" customFormat="false" ht="14.1" hidden="false" customHeight="true" outlineLevel="0" collapsed="false">
      <c r="A14" s="278" t="str">
        <f aca="false">t1!A14</f>
        <v>DIRIGENTE A TEMPO DETERMINATO IN D.O.</v>
      </c>
      <c r="B14" s="595" t="str">
        <f aca="false">t1!B14</f>
        <v>0D0165</v>
      </c>
      <c r="C14" s="680"/>
      <c r="D14" s="681"/>
      <c r="E14" s="682"/>
      <c r="F14" s="681"/>
      <c r="G14" s="680"/>
      <c r="H14" s="681"/>
      <c r="I14" s="680"/>
      <c r="J14" s="681"/>
      <c r="K14" s="680"/>
      <c r="L14" s="681"/>
      <c r="M14" s="680"/>
      <c r="N14" s="681"/>
      <c r="O14" s="682"/>
      <c r="P14" s="683"/>
      <c r="Q14" s="680"/>
      <c r="R14" s="681"/>
      <c r="S14" s="680"/>
      <c r="T14" s="681"/>
      <c r="U14" s="680"/>
      <c r="V14" s="681"/>
      <c r="W14" s="684"/>
      <c r="X14" s="681"/>
      <c r="Y14" s="684"/>
      <c r="Z14" s="681"/>
      <c r="AA14" s="685" t="n">
        <f aca="false">SUM(C14,E14,G14,I14,K14,M14,O14,Q14,S14,U14,W14,Y14)</f>
        <v>0</v>
      </c>
      <c r="AB14" s="686" t="n">
        <f aca="false">SUM(D14,F14,H14,J14,L14,N14,P14,R14,T14,V14,X14,Z14)</f>
        <v>0</v>
      </c>
      <c r="AC14" s="687" t="n">
        <f aca="false">t1!M14</f>
        <v>0</v>
      </c>
    </row>
    <row r="15" customFormat="false" ht="14.1" hidden="false" customHeight="true" outlineLevel="0" collapsed="false">
      <c r="A15" s="278" t="str">
        <f aca="false">t1!A15</f>
        <v>ALTE SPECIALIZZ. IN D.O. </v>
      </c>
      <c r="B15" s="595" t="str">
        <f aca="false">t1!B15</f>
        <v>0D0I95</v>
      </c>
      <c r="C15" s="680"/>
      <c r="D15" s="681"/>
      <c r="E15" s="682"/>
      <c r="F15" s="681"/>
      <c r="G15" s="680"/>
      <c r="H15" s="681"/>
      <c r="I15" s="680"/>
      <c r="J15" s="681"/>
      <c r="K15" s="680"/>
      <c r="L15" s="681"/>
      <c r="M15" s="680"/>
      <c r="N15" s="681"/>
      <c r="O15" s="682"/>
      <c r="P15" s="683"/>
      <c r="Q15" s="680"/>
      <c r="R15" s="681"/>
      <c r="S15" s="680"/>
      <c r="T15" s="681"/>
      <c r="U15" s="680"/>
      <c r="V15" s="681"/>
      <c r="W15" s="684"/>
      <c r="X15" s="681"/>
      <c r="Y15" s="684"/>
      <c r="Z15" s="681"/>
      <c r="AA15" s="685" t="n">
        <f aca="false">SUM(C15,E15,G15,I15,K15,M15,O15,Q15,S15,U15,W15,Y15)</f>
        <v>0</v>
      </c>
      <c r="AB15" s="686" t="n">
        <f aca="false">SUM(D15,F15,H15,J15,L15,N15,P15,R15,T15,V15,X15,Z15)</f>
        <v>0</v>
      </c>
      <c r="AC15" s="687" t="n">
        <f aca="false">t1!M15</f>
        <v>0</v>
      </c>
    </row>
    <row r="16" customFormat="false" ht="14.1" hidden="false" customHeight="true" outlineLevel="0" collapsed="false">
      <c r="A16" s="278" t="str">
        <f aca="false">t1!A16</f>
        <v>RESPONSABILE DEI SERVIZI O DEGLI UFFICI IN D.O</v>
      </c>
      <c r="B16" s="595" t="str">
        <f aca="false">t1!B16</f>
        <v>0D0I96</v>
      </c>
      <c r="C16" s="680"/>
      <c r="D16" s="681"/>
      <c r="E16" s="682"/>
      <c r="F16" s="681"/>
      <c r="G16" s="680"/>
      <c r="H16" s="681"/>
      <c r="I16" s="680"/>
      <c r="J16" s="681"/>
      <c r="K16" s="680"/>
      <c r="L16" s="681"/>
      <c r="M16" s="680"/>
      <c r="N16" s="681"/>
      <c r="O16" s="682"/>
      <c r="P16" s="683"/>
      <c r="Q16" s="680"/>
      <c r="R16" s="681"/>
      <c r="S16" s="680"/>
      <c r="T16" s="681"/>
      <c r="U16" s="680"/>
      <c r="V16" s="681"/>
      <c r="W16" s="684"/>
      <c r="X16" s="681"/>
      <c r="Y16" s="684"/>
      <c r="Z16" s="681"/>
      <c r="AA16" s="685" t="n">
        <f aca="false">SUM(C16,E16,G16,I16,K16,M16,O16,Q16,S16,U16,W16,Y16)</f>
        <v>0</v>
      </c>
      <c r="AB16" s="686" t="n">
        <f aca="false">SUM(D16,F16,H16,J16,L16,N16,P16,R16,T16,V16,X16,Z16)</f>
        <v>0</v>
      </c>
      <c r="AC16" s="687" t="n">
        <f aca="false">t1!M16</f>
        <v>0</v>
      </c>
    </row>
    <row r="17" customFormat="false" ht="14.1" hidden="false" customHeight="true" outlineLevel="0" collapsed="false">
      <c r="A17" s="278" t="str">
        <f aca="false">t1!A17</f>
        <v>FUNZIONARI ED ELEVATA QUALIFICAZIONE</v>
      </c>
      <c r="B17" s="595" t="str">
        <f aca="false">t1!B17</f>
        <v>0FZEQF</v>
      </c>
      <c r="C17" s="680"/>
      <c r="D17" s="681"/>
      <c r="E17" s="682"/>
      <c r="F17" s="681"/>
      <c r="G17" s="680"/>
      <c r="H17" s="681"/>
      <c r="I17" s="680"/>
      <c r="J17" s="681"/>
      <c r="K17" s="680"/>
      <c r="L17" s="681"/>
      <c r="M17" s="680"/>
      <c r="N17" s="681"/>
      <c r="O17" s="682"/>
      <c r="P17" s="683"/>
      <c r="Q17" s="680"/>
      <c r="R17" s="681"/>
      <c r="S17" s="680"/>
      <c r="T17" s="681"/>
      <c r="U17" s="680"/>
      <c r="V17" s="681"/>
      <c r="W17" s="684"/>
      <c r="X17" s="681"/>
      <c r="Y17" s="684"/>
      <c r="Z17" s="681"/>
      <c r="AA17" s="685" t="n">
        <f aca="false">SUM(C17,E17,G17,I17,K17,M17,O17,Q17,S17,U17,W17,Y17)</f>
        <v>0</v>
      </c>
      <c r="AB17" s="686" t="n">
        <f aca="false">SUM(D17,F17,H17,J17,L17,N17,P17,R17,T17,V17,X17,Z17)</f>
        <v>0</v>
      </c>
      <c r="AC17" s="687" t="n">
        <f aca="false">t1!M17</f>
        <v>0</v>
      </c>
    </row>
    <row r="18" customFormat="false" ht="14.1" hidden="false" customHeight="true" outlineLevel="0" collapsed="false">
      <c r="A18" s="278" t="str">
        <f aca="false">t1!A18</f>
        <v>ISTRUTTORI</v>
      </c>
      <c r="B18" s="595" t="str">
        <f aca="false">t1!B18</f>
        <v>0IR000</v>
      </c>
      <c r="C18" s="680"/>
      <c r="D18" s="681"/>
      <c r="E18" s="682"/>
      <c r="F18" s="681"/>
      <c r="G18" s="680"/>
      <c r="H18" s="681"/>
      <c r="I18" s="680"/>
      <c r="J18" s="681"/>
      <c r="K18" s="680"/>
      <c r="L18" s="681"/>
      <c r="M18" s="680"/>
      <c r="N18" s="681"/>
      <c r="O18" s="682"/>
      <c r="P18" s="683"/>
      <c r="Q18" s="680"/>
      <c r="R18" s="681"/>
      <c r="S18" s="680"/>
      <c r="T18" s="681"/>
      <c r="U18" s="680"/>
      <c r="V18" s="681"/>
      <c r="W18" s="684"/>
      <c r="X18" s="681"/>
      <c r="Y18" s="684"/>
      <c r="Z18" s="681"/>
      <c r="AA18" s="685" t="n">
        <f aca="false">SUM(C18,E18,G18,I18,K18,M18,O18,Q18,S18,U18,W18,Y18)</f>
        <v>0</v>
      </c>
      <c r="AB18" s="686" t="n">
        <f aca="false">SUM(D18,F18,H18,J18,L18,N18,P18,R18,T18,V18,X18,Z18)</f>
        <v>0</v>
      </c>
      <c r="AC18" s="687" t="n">
        <f aca="false">t1!M18</f>
        <v>0</v>
      </c>
    </row>
    <row r="19" customFormat="false" ht="14.1" hidden="false" customHeight="true" outlineLevel="0" collapsed="false">
      <c r="A19" s="278" t="str">
        <f aca="false">t1!A19</f>
        <v>OPERATORI ESPERTI</v>
      </c>
      <c r="B19" s="595" t="str">
        <f aca="false">t1!B19</f>
        <v>0OEESP</v>
      </c>
      <c r="C19" s="680"/>
      <c r="D19" s="681"/>
      <c r="E19" s="682"/>
      <c r="F19" s="681"/>
      <c r="G19" s="680"/>
      <c r="H19" s="681"/>
      <c r="I19" s="680"/>
      <c r="J19" s="681"/>
      <c r="K19" s="680"/>
      <c r="L19" s="681"/>
      <c r="M19" s="680"/>
      <c r="N19" s="681"/>
      <c r="O19" s="682"/>
      <c r="P19" s="683"/>
      <c r="Q19" s="680"/>
      <c r="R19" s="681"/>
      <c r="S19" s="680"/>
      <c r="T19" s="681"/>
      <c r="U19" s="680"/>
      <c r="V19" s="681"/>
      <c r="W19" s="684"/>
      <c r="X19" s="681"/>
      <c r="Y19" s="684"/>
      <c r="Z19" s="681"/>
      <c r="AA19" s="685" t="n">
        <f aca="false">SUM(C19,E19,G19,I19,K19,M19,O19,Q19,S19,U19,W19,Y19)</f>
        <v>0</v>
      </c>
      <c r="AB19" s="686" t="n">
        <f aca="false">SUM(D19,F19,H19,J19,L19,N19,P19,R19,T19,V19,X19,Z19)</f>
        <v>0</v>
      </c>
      <c r="AC19" s="687" t="n">
        <f aca="false">t1!M19</f>
        <v>0</v>
      </c>
    </row>
    <row r="20" customFormat="false" ht="14.1" hidden="false" customHeight="true" outlineLevel="0" collapsed="false">
      <c r="A20" s="278" t="str">
        <f aca="false">t1!A20</f>
        <v>OPERATORI</v>
      </c>
      <c r="B20" s="595" t="str">
        <f aca="false">t1!B20</f>
        <v>0OP000</v>
      </c>
      <c r="C20" s="680"/>
      <c r="D20" s="681"/>
      <c r="E20" s="682"/>
      <c r="F20" s="681"/>
      <c r="G20" s="680"/>
      <c r="H20" s="681"/>
      <c r="I20" s="680"/>
      <c r="J20" s="681"/>
      <c r="K20" s="680"/>
      <c r="L20" s="681"/>
      <c r="M20" s="680"/>
      <c r="N20" s="681"/>
      <c r="O20" s="682"/>
      <c r="P20" s="683"/>
      <c r="Q20" s="680"/>
      <c r="R20" s="681"/>
      <c r="S20" s="680"/>
      <c r="T20" s="681"/>
      <c r="U20" s="680"/>
      <c r="V20" s="681"/>
      <c r="W20" s="684"/>
      <c r="X20" s="681"/>
      <c r="Y20" s="684"/>
      <c r="Z20" s="681"/>
      <c r="AA20" s="685" t="n">
        <f aca="false">SUM(C20,E20,G20,I20,K20,M20,O20,Q20,S20,U20,W20,Y20)</f>
        <v>0</v>
      </c>
      <c r="AB20" s="686" t="n">
        <f aca="false">SUM(D20,F20,H20,J20,L20,N20,P20,R20,T20,V20,X20,Z20)</f>
        <v>0</v>
      </c>
      <c r="AC20" s="687" t="n">
        <f aca="false">t1!M20</f>
        <v>0</v>
      </c>
    </row>
    <row r="21" customFormat="false" ht="14.1" hidden="false" customHeight="true" outlineLevel="0" collapsed="false">
      <c r="A21" s="278" t="str">
        <f aca="false">t1!A21</f>
        <v>CONTRATTISTI</v>
      </c>
      <c r="B21" s="595" t="str">
        <f aca="false">t1!B21</f>
        <v>000061</v>
      </c>
      <c r="C21" s="680"/>
      <c r="D21" s="681"/>
      <c r="E21" s="682"/>
      <c r="F21" s="681"/>
      <c r="G21" s="680"/>
      <c r="H21" s="681"/>
      <c r="I21" s="680"/>
      <c r="J21" s="681"/>
      <c r="K21" s="680"/>
      <c r="L21" s="681"/>
      <c r="M21" s="680"/>
      <c r="N21" s="681"/>
      <c r="O21" s="682"/>
      <c r="P21" s="683"/>
      <c r="Q21" s="680"/>
      <c r="R21" s="681"/>
      <c r="S21" s="680"/>
      <c r="T21" s="681"/>
      <c r="U21" s="680"/>
      <c r="V21" s="681"/>
      <c r="W21" s="684"/>
      <c r="X21" s="681"/>
      <c r="Y21" s="684"/>
      <c r="Z21" s="681"/>
      <c r="AA21" s="685" t="n">
        <f aca="false">SUM(C21,E21,G21,I21,K21,M21,O21,Q21,S21,U21,W21,Y21)</f>
        <v>0</v>
      </c>
      <c r="AB21" s="686" t="n">
        <f aca="false">SUM(D21,F21,H21,J21,L21,N21,P21,R21,T21,V21,X21,Z21)</f>
        <v>0</v>
      </c>
      <c r="AC21" s="687" t="n">
        <f aca="false">t1!M21</f>
        <v>0</v>
      </c>
    </row>
    <row r="22" customFormat="false" ht="14.1" hidden="false" customHeight="true" outlineLevel="0" collapsed="false">
      <c r="A22" s="278" t="str">
        <f aca="false">t1!A22</f>
        <v>COLLABORATORE A T.D. ART. 90 TUEL</v>
      </c>
      <c r="B22" s="595" t="str">
        <f aca="false">t1!B22</f>
        <v>000096</v>
      </c>
      <c r="C22" s="680"/>
      <c r="D22" s="681"/>
      <c r="E22" s="682"/>
      <c r="F22" s="681"/>
      <c r="G22" s="680"/>
      <c r="H22" s="681"/>
      <c r="I22" s="680"/>
      <c r="J22" s="681"/>
      <c r="K22" s="680"/>
      <c r="L22" s="681"/>
      <c r="M22" s="680"/>
      <c r="N22" s="681"/>
      <c r="O22" s="682"/>
      <c r="P22" s="683"/>
      <c r="Q22" s="680"/>
      <c r="R22" s="681"/>
      <c r="S22" s="680"/>
      <c r="T22" s="681"/>
      <c r="U22" s="680"/>
      <c r="V22" s="681"/>
      <c r="W22" s="684"/>
      <c r="X22" s="681"/>
      <c r="Y22" s="684"/>
      <c r="Z22" s="681"/>
      <c r="AA22" s="685" t="n">
        <f aca="false">SUM(C22,E22,G22,I22,K22,M22,O22,Q22,S22,U22,W22,Y22)</f>
        <v>0</v>
      </c>
      <c r="AB22" s="686" t="n">
        <f aca="false">SUM(D22,F22,H22,J22,L22,N22,P22,R22,T22,V22,X22,Z22)</f>
        <v>0</v>
      </c>
      <c r="AC22" s="687" t="n">
        <f aca="false">t1!M22</f>
        <v>0</v>
      </c>
    </row>
    <row r="23" customFormat="false" ht="16.5" hidden="false" customHeight="true" outlineLevel="0" collapsed="false">
      <c r="A23" s="688" t="s">
        <v>342</v>
      </c>
      <c r="B23" s="689"/>
      <c r="C23" s="690" t="n">
        <f aca="false">SUM(C6:C22)</f>
        <v>0</v>
      </c>
      <c r="D23" s="691" t="n">
        <f aca="false">SUM(D6:D22)</f>
        <v>0</v>
      </c>
      <c r="E23" s="690" t="n">
        <f aca="false">SUM(E6:E22)</f>
        <v>0</v>
      </c>
      <c r="F23" s="691" t="n">
        <f aca="false">SUM(F6:F22)</f>
        <v>0</v>
      </c>
      <c r="G23" s="690" t="n">
        <f aca="false">SUM(G6:G22)</f>
        <v>0</v>
      </c>
      <c r="H23" s="691" t="n">
        <f aca="false">SUM(H6:H22)</f>
        <v>0</v>
      </c>
      <c r="I23" s="690" t="n">
        <f aca="false">SUM(I6:I22)</f>
        <v>0</v>
      </c>
      <c r="J23" s="691" t="n">
        <f aca="false">SUM(J6:J22)</f>
        <v>0</v>
      </c>
      <c r="K23" s="690" t="n">
        <f aca="false">SUM(K6:K22)</f>
        <v>0</v>
      </c>
      <c r="L23" s="691" t="n">
        <f aca="false">SUM(L6:L22)</f>
        <v>0</v>
      </c>
      <c r="M23" s="690" t="n">
        <f aca="false">SUM(M6:M22)</f>
        <v>0</v>
      </c>
      <c r="N23" s="691" t="n">
        <f aca="false">SUM(N6:N22)</f>
        <v>0</v>
      </c>
      <c r="O23" s="690" t="n">
        <f aca="false">SUM(O6:O22)</f>
        <v>0</v>
      </c>
      <c r="P23" s="691" t="n">
        <f aca="false">SUM(P6:P22)</f>
        <v>0</v>
      </c>
      <c r="Q23" s="690" t="n">
        <f aca="false">SUM(Q6:Q22)</f>
        <v>0</v>
      </c>
      <c r="R23" s="691" t="n">
        <f aca="false">SUM(R6:R22)</f>
        <v>0</v>
      </c>
      <c r="S23" s="690" t="n">
        <f aca="false">SUM(S6:S22)</f>
        <v>0</v>
      </c>
      <c r="T23" s="691" t="n">
        <f aca="false">SUM(T6:T22)</f>
        <v>0</v>
      </c>
      <c r="U23" s="690" t="n">
        <f aca="false">SUM(U6:U22)</f>
        <v>0</v>
      </c>
      <c r="V23" s="691" t="n">
        <f aca="false">SUM(V6:V22)</f>
        <v>0</v>
      </c>
      <c r="W23" s="690" t="n">
        <f aca="false">SUM(W6:W22)</f>
        <v>0</v>
      </c>
      <c r="X23" s="691" t="n">
        <f aca="false">SUM(X6:X22)</f>
        <v>0</v>
      </c>
      <c r="Y23" s="690" t="n">
        <f aca="false">SUM(Y6:Y22)</f>
        <v>0</v>
      </c>
      <c r="Z23" s="691" t="n">
        <f aca="false">SUM(Z6:Z22)</f>
        <v>0</v>
      </c>
      <c r="AA23" s="690" t="n">
        <f aca="false">SUM(AA6:AA22)</f>
        <v>0</v>
      </c>
      <c r="AB23" s="692" t="n">
        <f aca="false">SUM(AB6:AB22)</f>
        <v>0</v>
      </c>
    </row>
    <row r="24" customFormat="false" ht="8.25" hidden="false" customHeight="true" outlineLevel="0" collapsed="false">
      <c r="A24" s="693"/>
      <c r="C24" s="694"/>
      <c r="D24" s="694"/>
      <c r="E24" s="694"/>
      <c r="F24" s="694"/>
      <c r="G24" s="694"/>
      <c r="H24" s="694"/>
      <c r="I24" s="694"/>
      <c r="J24" s="694"/>
      <c r="K24" s="694"/>
      <c r="L24" s="694"/>
      <c r="M24" s="694"/>
      <c r="N24" s="694"/>
      <c r="O24" s="694"/>
      <c r="P24" s="694"/>
      <c r="Q24" s="694"/>
      <c r="R24" s="694"/>
      <c r="S24" s="694"/>
      <c r="T24" s="694"/>
      <c r="U24" s="694"/>
      <c r="V24" s="694"/>
      <c r="W24" s="694"/>
      <c r="X24" s="694"/>
      <c r="Y24" s="694"/>
      <c r="Z24" s="694"/>
      <c r="AA24" s="694"/>
      <c r="AB24" s="694"/>
    </row>
    <row r="25" customFormat="false" ht="10.2" hidden="false" customHeight="false" outlineLevel="0" collapsed="false">
      <c r="A25" s="255" t="str">
        <f aca="false">t1!$A$24</f>
        <v>(a) personale a tempo indeterminato al quale viene applicato un contratto di lavoro di tipo privatistico (es.:tipografico,chimico,edile,metalmeccanico,portierato, ecc.)</v>
      </c>
      <c r="B25" s="256"/>
      <c r="C25" s="255"/>
      <c r="D25" s="255"/>
      <c r="E25" s="255"/>
      <c r="F25" s="255"/>
      <c r="G25" s="255"/>
      <c r="H25" s="255"/>
      <c r="I25" s="255"/>
      <c r="J25" s="255"/>
      <c r="K25" s="255"/>
      <c r="L25" s="255"/>
      <c r="M25" s="532"/>
    </row>
    <row r="26" s="255" customFormat="true" ht="10.2" hidden="false" customHeight="false" outlineLevel="0" collapsed="false">
      <c r="A26" s="255" t="str">
        <f aca="false">t1!$A$25</f>
        <v>(b) cfr." istruzioni generali e specifiche di comparto" e "glossario"</v>
      </c>
      <c r="B26" s="256"/>
    </row>
  </sheetData>
  <sheetProtection algorithmName="SHA-512" hashValue="sMr80DmDydvrfvZjUtc2jgynUXoMqkC4Wnz4TBNUuGKLAbC2EH0wBjr8N56EHz7t7VQnhRSWjM1qWZDH4fCjig==" saltValue="v34Sjk7IA+wizCqB5TScVA==" spinCount="100000" sheet="true" formatColumns="false" selectLockedCells="true"/>
  <mergeCells count="15">
    <mergeCell ref="A1:Y1"/>
    <mergeCell ref="S2:AB2"/>
    <mergeCell ref="C3:AB3"/>
    <mergeCell ref="C4:D4"/>
    <mergeCell ref="G4:H4"/>
    <mergeCell ref="I4:J4"/>
    <mergeCell ref="K4:L4"/>
    <mergeCell ref="M4:N4"/>
    <mergeCell ref="O4:P4"/>
    <mergeCell ref="Q4:R4"/>
    <mergeCell ref="S4:T4"/>
    <mergeCell ref="U4:V4"/>
    <mergeCell ref="W4:X4"/>
    <mergeCell ref="Y4:Z4"/>
    <mergeCell ref="AA4:AB4"/>
  </mergeCells>
  <conditionalFormatting sqref="A6:AB22">
    <cfRule type="expression" priority="2" aboveAverage="0" equalAverage="0" bottom="0" percent="0" rank="0" text="" dxfId="10">
      <formula>$AC6&gt;0</formula>
    </cfRule>
  </conditionalFormatting>
  <printOptions headings="false" gridLines="false" gridLinesSet="true" horizontalCentered="true" verticalCentered="true"/>
  <pageMargins left="0" right="0" top="0.196527777777778" bottom="0.1701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6.xml><?xml version="1.0" encoding="utf-8"?>
<worksheet xmlns="http://schemas.openxmlformats.org/spreadsheetml/2006/main" xmlns:r="http://schemas.openxmlformats.org/officeDocument/2006/relationships">
  <sheetPr filterMode="false">
    <pageSetUpPr fitToPage="true"/>
  </sheetPr>
  <dimension ref="A1:T25"/>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C6" activeCellId="0" sqref="C6"/>
    </sheetView>
  </sheetViews>
  <sheetFormatPr defaultColWidth="10.72265625" defaultRowHeight="13.2" zeroHeight="false" outlineLevelRow="0" outlineLevelCol="0"/>
  <cols>
    <col collapsed="false" customWidth="true" hidden="false" outlineLevel="0" max="1" min="1" style="695" width="42.99"/>
    <col collapsed="false" customWidth="false" hidden="false" outlineLevel="0" max="2" min="2" style="695" width="10.72"/>
    <col collapsed="false" customWidth="true" hidden="false" outlineLevel="0" max="16" min="3" style="695" width="13.72"/>
    <col collapsed="false" customWidth="true" hidden="true" outlineLevel="0" max="17" min="17" style="695" width="14.38"/>
    <col collapsed="false" customWidth="false" hidden="false" outlineLevel="0" max="1024" min="18" style="695" width="10.72"/>
  </cols>
  <sheetData>
    <row r="1" s="255" customFormat="true" ht="43.5" hidden="false" customHeight="true" outlineLevel="0" collapsed="false">
      <c r="A1" s="481" t="str">
        <f aca="false">t1!A1</f>
        <v>REGIONI ED AUTONOMIE LOCALI - anno 2023</v>
      </c>
      <c r="B1" s="481"/>
      <c r="C1" s="481"/>
      <c r="D1" s="481"/>
      <c r="E1" s="481"/>
      <c r="F1" s="481"/>
      <c r="G1" s="481"/>
      <c r="H1" s="481"/>
      <c r="I1" s="481"/>
      <c r="J1" s="481"/>
      <c r="K1" s="481"/>
      <c r="L1" s="481"/>
      <c r="M1" s="481"/>
      <c r="N1" s="481"/>
      <c r="P1" s="258"/>
    </row>
    <row r="2" s="255" customFormat="true" ht="5.25" hidden="false" customHeight="true" outlineLevel="0" collapsed="false">
      <c r="A2" s="607"/>
      <c r="B2" s="607"/>
      <c r="C2" s="607"/>
      <c r="D2" s="607"/>
      <c r="E2" s="607"/>
      <c r="F2" s="607"/>
      <c r="G2" s="607"/>
      <c r="H2" s="607"/>
      <c r="I2" s="607"/>
      <c r="J2" s="607"/>
      <c r="K2" s="607"/>
      <c r="L2" s="607"/>
      <c r="M2" s="607"/>
      <c r="N2" s="607"/>
      <c r="P2" s="258"/>
    </row>
    <row r="3" customFormat="false" ht="30" hidden="false" customHeight="true" outlineLevel="0" collapsed="false">
      <c r="M3" s="482"/>
      <c r="N3" s="482"/>
      <c r="O3" s="482"/>
      <c r="P3" s="482"/>
    </row>
    <row r="4" customFormat="false" ht="25.35" hidden="false" customHeight="true" outlineLevel="0" collapsed="false">
      <c r="A4" s="696" t="s">
        <v>463</v>
      </c>
      <c r="B4" s="697" t="s">
        <v>302</v>
      </c>
      <c r="C4" s="698" t="s">
        <v>476</v>
      </c>
      <c r="D4" s="698"/>
      <c r="E4" s="698" t="s">
        <v>477</v>
      </c>
      <c r="F4" s="698"/>
      <c r="G4" s="698" t="s">
        <v>478</v>
      </c>
      <c r="H4" s="698"/>
      <c r="I4" s="698" t="s">
        <v>479</v>
      </c>
      <c r="J4" s="698"/>
      <c r="K4" s="698" t="s">
        <v>480</v>
      </c>
      <c r="L4" s="698"/>
      <c r="M4" s="698" t="s">
        <v>481</v>
      </c>
      <c r="N4" s="698"/>
      <c r="O4" s="698" t="s">
        <v>342</v>
      </c>
      <c r="P4" s="698"/>
    </row>
    <row r="5" customFormat="false" ht="14.25" hidden="false" customHeight="true" outlineLevel="0" collapsed="false">
      <c r="A5" s="494" t="s">
        <v>404</v>
      </c>
      <c r="B5" s="699"/>
      <c r="C5" s="700" t="s">
        <v>306</v>
      </c>
      <c r="D5" s="701" t="s">
        <v>307</v>
      </c>
      <c r="E5" s="700" t="s">
        <v>306</v>
      </c>
      <c r="F5" s="701" t="s">
        <v>307</v>
      </c>
      <c r="G5" s="700" t="s">
        <v>306</v>
      </c>
      <c r="H5" s="702" t="s">
        <v>307</v>
      </c>
      <c r="I5" s="700" t="s">
        <v>306</v>
      </c>
      <c r="J5" s="702" t="s">
        <v>307</v>
      </c>
      <c r="K5" s="700" t="s">
        <v>306</v>
      </c>
      <c r="L5" s="702" t="s">
        <v>307</v>
      </c>
      <c r="M5" s="700" t="s">
        <v>306</v>
      </c>
      <c r="N5" s="702" t="s">
        <v>307</v>
      </c>
      <c r="O5" s="700" t="s">
        <v>306</v>
      </c>
      <c r="P5" s="702" t="s">
        <v>307</v>
      </c>
    </row>
    <row r="6" customFormat="false" ht="14.1" hidden="false" customHeight="true" outlineLevel="0" collapsed="false">
      <c r="A6" s="278" t="str">
        <f aca="false">t1!A6</f>
        <v>SEGRETARIO A</v>
      </c>
      <c r="B6" s="595" t="str">
        <f aca="false">t1!B6</f>
        <v>0D0102</v>
      </c>
      <c r="C6" s="703"/>
      <c r="D6" s="704"/>
      <c r="E6" s="703"/>
      <c r="F6" s="704"/>
      <c r="G6" s="703"/>
      <c r="H6" s="705"/>
      <c r="I6" s="706"/>
      <c r="J6" s="705"/>
      <c r="K6" s="706"/>
      <c r="L6" s="705"/>
      <c r="M6" s="707"/>
      <c r="N6" s="708"/>
      <c r="O6" s="709" t="n">
        <f aca="false">SUM(C6,E6,G6,I6,K6,M6)</f>
        <v>0</v>
      </c>
      <c r="P6" s="710" t="n">
        <f aca="false">SUM(D6,F6,H6,J6,L6,N6)</f>
        <v>0</v>
      </c>
      <c r="Q6" s="711" t="n">
        <f aca="false">t1!M6</f>
        <v>0</v>
      </c>
    </row>
    <row r="7" customFormat="false" ht="14.1" hidden="false" customHeight="true" outlineLevel="0" collapsed="false">
      <c r="A7" s="278" t="str">
        <f aca="false">t1!A7</f>
        <v>SEGRETARIO B</v>
      </c>
      <c r="B7" s="595" t="str">
        <f aca="false">t1!B7</f>
        <v>0D0103</v>
      </c>
      <c r="C7" s="703"/>
      <c r="D7" s="704"/>
      <c r="E7" s="703"/>
      <c r="F7" s="704"/>
      <c r="G7" s="703"/>
      <c r="H7" s="705"/>
      <c r="I7" s="706"/>
      <c r="J7" s="705"/>
      <c r="K7" s="706"/>
      <c r="L7" s="705"/>
      <c r="M7" s="707"/>
      <c r="N7" s="708"/>
      <c r="O7" s="709" t="n">
        <f aca="false">SUM(C7,E7,G7,I7,K7,M7)</f>
        <v>0</v>
      </c>
      <c r="P7" s="710" t="n">
        <f aca="false">SUM(D7,F7,H7,J7,L7,N7)</f>
        <v>0</v>
      </c>
      <c r="Q7" s="711" t="n">
        <f aca="false">t1!M7</f>
        <v>0</v>
      </c>
    </row>
    <row r="8" customFormat="false" ht="14.1" hidden="false" customHeight="true" outlineLevel="0" collapsed="false">
      <c r="A8" s="278" t="str">
        <f aca="false">t1!A8</f>
        <v>SEGRETARIO C</v>
      </c>
      <c r="B8" s="595" t="str">
        <f aca="false">t1!B8</f>
        <v>0D0485</v>
      </c>
      <c r="C8" s="703"/>
      <c r="D8" s="704"/>
      <c r="E8" s="703"/>
      <c r="F8" s="704"/>
      <c r="G8" s="703"/>
      <c r="H8" s="705"/>
      <c r="I8" s="706"/>
      <c r="J8" s="705"/>
      <c r="K8" s="706"/>
      <c r="L8" s="705"/>
      <c r="M8" s="707"/>
      <c r="N8" s="708"/>
      <c r="O8" s="709" t="n">
        <f aca="false">SUM(C8,E8,G8,I8,K8,M8)</f>
        <v>0</v>
      </c>
      <c r="P8" s="710" t="n">
        <f aca="false">SUM(D8,F8,H8,J8,L8,N8)</f>
        <v>0</v>
      </c>
      <c r="Q8" s="711" t="n">
        <f aca="false">t1!M8</f>
        <v>0</v>
      </c>
    </row>
    <row r="9" customFormat="false" ht="14.1" hidden="false" customHeight="true" outlineLevel="0" collapsed="false">
      <c r="A9" s="278" t="str">
        <f aca="false">t1!A9</f>
        <v>DIRETTORE  GENERALE</v>
      </c>
      <c r="B9" s="595" t="str">
        <f aca="false">t1!B9</f>
        <v>0D0097</v>
      </c>
      <c r="C9" s="703"/>
      <c r="D9" s="704"/>
      <c r="E9" s="703"/>
      <c r="F9" s="704"/>
      <c r="G9" s="703"/>
      <c r="H9" s="705"/>
      <c r="I9" s="706"/>
      <c r="J9" s="705"/>
      <c r="K9" s="706"/>
      <c r="L9" s="705"/>
      <c r="M9" s="707"/>
      <c r="N9" s="708"/>
      <c r="O9" s="709" t="n">
        <f aca="false">SUM(C9,E9,G9,I9,K9,M9)</f>
        <v>0</v>
      </c>
      <c r="P9" s="710" t="n">
        <f aca="false">SUM(D9,F9,H9,J9,L9,N9)</f>
        <v>0</v>
      </c>
      <c r="Q9" s="711" t="n">
        <f aca="false">t1!M9</f>
        <v>0</v>
      </c>
    </row>
    <row r="10" customFormat="false" ht="14.1" hidden="false" customHeight="true" outlineLevel="0" collapsed="false">
      <c r="A10" s="278" t="str">
        <f aca="false">t1!A10</f>
        <v>ALTE SPECIALIZZ. FUORI D.O.</v>
      </c>
      <c r="B10" s="595" t="str">
        <f aca="false">t1!B10</f>
        <v>0D0095</v>
      </c>
      <c r="C10" s="703"/>
      <c r="D10" s="704"/>
      <c r="E10" s="703"/>
      <c r="F10" s="704"/>
      <c r="G10" s="703"/>
      <c r="H10" s="705"/>
      <c r="I10" s="706"/>
      <c r="J10" s="705"/>
      <c r="K10" s="706"/>
      <c r="L10" s="705"/>
      <c r="M10" s="707"/>
      <c r="N10" s="708"/>
      <c r="O10" s="709" t="n">
        <f aca="false">SUM(C10,E10,G10,I10,K10,M10)</f>
        <v>0</v>
      </c>
      <c r="P10" s="710" t="n">
        <f aca="false">SUM(D10,F10,H10,J10,L10,N10)</f>
        <v>0</v>
      </c>
      <c r="Q10" s="711" t="n">
        <f aca="false">t1!M10</f>
        <v>0</v>
      </c>
    </row>
    <row r="11" customFormat="false" ht="14.1" hidden="false" customHeight="true" outlineLevel="0" collapsed="false">
      <c r="A11" s="278" t="str">
        <f aca="false">t1!A11</f>
        <v>DIRIGENTE A TEMPO DETERMINATO FUORI D.O.</v>
      </c>
      <c r="B11" s="595" t="str">
        <f aca="false">t1!B11</f>
        <v>0D0098</v>
      </c>
      <c r="C11" s="703"/>
      <c r="D11" s="704"/>
      <c r="E11" s="703"/>
      <c r="F11" s="704"/>
      <c r="G11" s="703"/>
      <c r="H11" s="705"/>
      <c r="I11" s="706"/>
      <c r="J11" s="705"/>
      <c r="K11" s="706"/>
      <c r="L11" s="705"/>
      <c r="M11" s="707"/>
      <c r="N11" s="708"/>
      <c r="O11" s="709" t="n">
        <f aca="false">SUM(C11,E11,G11,I11,K11,M11)</f>
        <v>0</v>
      </c>
      <c r="P11" s="710" t="n">
        <f aca="false">SUM(D11,F11,H11,J11,L11,N11)</f>
        <v>0</v>
      </c>
      <c r="Q11" s="711" t="n">
        <f aca="false">t1!M11</f>
        <v>0</v>
      </c>
    </row>
    <row r="12" customFormat="false" ht="14.1" hidden="false" customHeight="true" outlineLevel="0" collapsed="false">
      <c r="A12" s="278" t="str">
        <f aca="false">t1!A12</f>
        <v>SEGRETARIO GENERALE CCIAA</v>
      </c>
      <c r="B12" s="595" t="str">
        <f aca="false">t1!B12</f>
        <v>0D0104</v>
      </c>
      <c r="C12" s="703"/>
      <c r="D12" s="704"/>
      <c r="E12" s="703"/>
      <c r="F12" s="704"/>
      <c r="G12" s="703"/>
      <c r="H12" s="705"/>
      <c r="I12" s="706"/>
      <c r="J12" s="705"/>
      <c r="K12" s="706"/>
      <c r="L12" s="705"/>
      <c r="M12" s="707"/>
      <c r="N12" s="708"/>
      <c r="O12" s="709" t="n">
        <f aca="false">SUM(C12,E12,G12,I12,K12,M12)</f>
        <v>0</v>
      </c>
      <c r="P12" s="710" t="n">
        <f aca="false">SUM(D12,F12,H12,J12,L12,N12)</f>
        <v>0</v>
      </c>
      <c r="Q12" s="711" t="n">
        <f aca="false">t1!M12</f>
        <v>0</v>
      </c>
    </row>
    <row r="13" customFormat="false" ht="14.1" hidden="false" customHeight="true" outlineLevel="0" collapsed="false">
      <c r="A13" s="278" t="str">
        <f aca="false">t1!A13</f>
        <v>DIRIGENTE A TEMPO INDETERMINATO</v>
      </c>
      <c r="B13" s="595" t="str">
        <f aca="false">t1!B13</f>
        <v>0D0164</v>
      </c>
      <c r="C13" s="703"/>
      <c r="D13" s="704"/>
      <c r="E13" s="703"/>
      <c r="F13" s="704"/>
      <c r="G13" s="703"/>
      <c r="H13" s="705"/>
      <c r="I13" s="706"/>
      <c r="J13" s="705"/>
      <c r="K13" s="706"/>
      <c r="L13" s="705"/>
      <c r="M13" s="707"/>
      <c r="N13" s="708"/>
      <c r="O13" s="709" t="n">
        <f aca="false">SUM(C13,E13,G13,I13,K13,M13)</f>
        <v>0</v>
      </c>
      <c r="P13" s="710" t="n">
        <f aca="false">SUM(D13,F13,H13,J13,L13,N13)</f>
        <v>0</v>
      </c>
      <c r="Q13" s="711" t="n">
        <f aca="false">t1!M13</f>
        <v>0</v>
      </c>
    </row>
    <row r="14" customFormat="false" ht="14.1" hidden="false" customHeight="true" outlineLevel="0" collapsed="false">
      <c r="A14" s="278" t="str">
        <f aca="false">t1!A14</f>
        <v>DIRIGENTE A TEMPO DETERMINATO IN D.O.</v>
      </c>
      <c r="B14" s="595" t="str">
        <f aca="false">t1!B14</f>
        <v>0D0165</v>
      </c>
      <c r="C14" s="703"/>
      <c r="D14" s="704"/>
      <c r="E14" s="703"/>
      <c r="F14" s="704"/>
      <c r="G14" s="703"/>
      <c r="H14" s="705"/>
      <c r="I14" s="706"/>
      <c r="J14" s="705"/>
      <c r="K14" s="706"/>
      <c r="L14" s="705"/>
      <c r="M14" s="707"/>
      <c r="N14" s="708"/>
      <c r="O14" s="709" t="n">
        <f aca="false">SUM(C14,E14,G14,I14,K14,M14)</f>
        <v>0</v>
      </c>
      <c r="P14" s="710" t="n">
        <f aca="false">SUM(D14,F14,H14,J14,L14,N14)</f>
        <v>0</v>
      </c>
      <c r="Q14" s="711" t="n">
        <f aca="false">t1!M14</f>
        <v>0</v>
      </c>
    </row>
    <row r="15" customFormat="false" ht="14.1" hidden="false" customHeight="true" outlineLevel="0" collapsed="false">
      <c r="A15" s="278" t="str">
        <f aca="false">t1!A15</f>
        <v>ALTE SPECIALIZZ. IN D.O. </v>
      </c>
      <c r="B15" s="595" t="str">
        <f aca="false">t1!B15</f>
        <v>0D0I95</v>
      </c>
      <c r="C15" s="703"/>
      <c r="D15" s="704"/>
      <c r="E15" s="703"/>
      <c r="F15" s="704"/>
      <c r="G15" s="703"/>
      <c r="H15" s="705"/>
      <c r="I15" s="706"/>
      <c r="J15" s="705"/>
      <c r="K15" s="706"/>
      <c r="L15" s="705"/>
      <c r="M15" s="707"/>
      <c r="N15" s="708"/>
      <c r="O15" s="709" t="n">
        <f aca="false">SUM(C15,E15,G15,I15,K15,M15)</f>
        <v>0</v>
      </c>
      <c r="P15" s="710" t="n">
        <f aca="false">SUM(D15,F15,H15,J15,L15,N15)</f>
        <v>0</v>
      </c>
      <c r="Q15" s="711" t="n">
        <f aca="false">t1!M15</f>
        <v>0</v>
      </c>
    </row>
    <row r="16" customFormat="false" ht="14.1" hidden="false" customHeight="true" outlineLevel="0" collapsed="false">
      <c r="A16" s="278" t="str">
        <f aca="false">t1!A16</f>
        <v>RESPONSABILE DEI SERVIZI O DEGLI UFFICI IN D.O</v>
      </c>
      <c r="B16" s="595" t="str">
        <f aca="false">t1!B16</f>
        <v>0D0I96</v>
      </c>
      <c r="C16" s="703"/>
      <c r="D16" s="704"/>
      <c r="E16" s="703"/>
      <c r="F16" s="704"/>
      <c r="G16" s="703"/>
      <c r="H16" s="705"/>
      <c r="I16" s="706"/>
      <c r="J16" s="705"/>
      <c r="K16" s="706"/>
      <c r="L16" s="705"/>
      <c r="M16" s="707"/>
      <c r="N16" s="708"/>
      <c r="O16" s="709" t="n">
        <f aca="false">SUM(C16,E16,G16,I16,K16,M16)</f>
        <v>0</v>
      </c>
      <c r="P16" s="710" t="n">
        <f aca="false">SUM(D16,F16,H16,J16,L16,N16)</f>
        <v>0</v>
      </c>
      <c r="Q16" s="711" t="n">
        <f aca="false">t1!M16</f>
        <v>0</v>
      </c>
    </row>
    <row r="17" customFormat="false" ht="14.1" hidden="false" customHeight="true" outlineLevel="0" collapsed="false">
      <c r="A17" s="278" t="str">
        <f aca="false">t1!A17</f>
        <v>FUNZIONARI ED ELEVATA QUALIFICAZIONE</v>
      </c>
      <c r="B17" s="595" t="str">
        <f aca="false">t1!B17</f>
        <v>0FZEQF</v>
      </c>
      <c r="C17" s="703"/>
      <c r="D17" s="704"/>
      <c r="E17" s="703"/>
      <c r="F17" s="704"/>
      <c r="G17" s="703"/>
      <c r="H17" s="705"/>
      <c r="I17" s="706"/>
      <c r="J17" s="705"/>
      <c r="K17" s="706"/>
      <c r="L17" s="705"/>
      <c r="M17" s="707"/>
      <c r="N17" s="708"/>
      <c r="O17" s="709" t="n">
        <f aca="false">SUM(C17,E17,G17,I17,K17,M17)</f>
        <v>0</v>
      </c>
      <c r="P17" s="710" t="n">
        <f aca="false">SUM(D17,F17,H17,J17,L17,N17)</f>
        <v>0</v>
      </c>
      <c r="Q17" s="711" t="n">
        <f aca="false">t1!M17</f>
        <v>0</v>
      </c>
    </row>
    <row r="18" customFormat="false" ht="14.1" hidden="false" customHeight="true" outlineLevel="0" collapsed="false">
      <c r="A18" s="278" t="str">
        <f aca="false">t1!A18</f>
        <v>ISTRUTTORI</v>
      </c>
      <c r="B18" s="595" t="str">
        <f aca="false">t1!B18</f>
        <v>0IR000</v>
      </c>
      <c r="C18" s="703"/>
      <c r="D18" s="704"/>
      <c r="E18" s="703"/>
      <c r="F18" s="704"/>
      <c r="G18" s="703"/>
      <c r="H18" s="705"/>
      <c r="I18" s="706"/>
      <c r="J18" s="705"/>
      <c r="K18" s="706"/>
      <c r="L18" s="705"/>
      <c r="M18" s="707"/>
      <c r="N18" s="708"/>
      <c r="O18" s="709" t="n">
        <f aca="false">SUM(C18,E18,G18,I18,K18,M18)</f>
        <v>0</v>
      </c>
      <c r="P18" s="710" t="n">
        <f aca="false">SUM(D18,F18,H18,J18,L18,N18)</f>
        <v>0</v>
      </c>
      <c r="Q18" s="711" t="n">
        <f aca="false">t1!M18</f>
        <v>0</v>
      </c>
    </row>
    <row r="19" customFormat="false" ht="14.1" hidden="false" customHeight="true" outlineLevel="0" collapsed="false">
      <c r="A19" s="278" t="str">
        <f aca="false">t1!A19</f>
        <v>OPERATORI ESPERTI</v>
      </c>
      <c r="B19" s="595" t="str">
        <f aca="false">t1!B19</f>
        <v>0OEESP</v>
      </c>
      <c r="C19" s="703"/>
      <c r="D19" s="704"/>
      <c r="E19" s="703"/>
      <c r="F19" s="704"/>
      <c r="G19" s="703"/>
      <c r="H19" s="705"/>
      <c r="I19" s="706"/>
      <c r="J19" s="705"/>
      <c r="K19" s="706"/>
      <c r="L19" s="705"/>
      <c r="M19" s="707"/>
      <c r="N19" s="708"/>
      <c r="O19" s="709" t="n">
        <f aca="false">SUM(C19,E19,G19,I19,K19,M19)</f>
        <v>0</v>
      </c>
      <c r="P19" s="710" t="n">
        <f aca="false">SUM(D19,F19,H19,J19,L19,N19)</f>
        <v>0</v>
      </c>
      <c r="Q19" s="711" t="n">
        <f aca="false">t1!M19</f>
        <v>0</v>
      </c>
    </row>
    <row r="20" customFormat="false" ht="14.1" hidden="false" customHeight="true" outlineLevel="0" collapsed="false">
      <c r="A20" s="278" t="str">
        <f aca="false">t1!A20</f>
        <v>OPERATORI</v>
      </c>
      <c r="B20" s="595" t="str">
        <f aca="false">t1!B20</f>
        <v>0OP000</v>
      </c>
      <c r="C20" s="703"/>
      <c r="D20" s="704"/>
      <c r="E20" s="703"/>
      <c r="F20" s="704"/>
      <c r="G20" s="703"/>
      <c r="H20" s="705"/>
      <c r="I20" s="706"/>
      <c r="J20" s="705"/>
      <c r="K20" s="706"/>
      <c r="L20" s="705"/>
      <c r="M20" s="707"/>
      <c r="N20" s="708"/>
      <c r="O20" s="709" t="n">
        <f aca="false">SUM(C20,E20,G20,I20,K20,M20)</f>
        <v>0</v>
      </c>
      <c r="P20" s="710" t="n">
        <f aca="false">SUM(D20,F20,H20,J20,L20,N20)</f>
        <v>0</v>
      </c>
      <c r="Q20" s="711" t="n">
        <f aca="false">t1!M20</f>
        <v>0</v>
      </c>
    </row>
    <row r="21" customFormat="false" ht="14.1" hidden="false" customHeight="true" outlineLevel="0" collapsed="false">
      <c r="A21" s="278" t="str">
        <f aca="false">t1!A21</f>
        <v>CONTRATTISTI</v>
      </c>
      <c r="B21" s="595" t="str">
        <f aca="false">t1!B21</f>
        <v>000061</v>
      </c>
      <c r="C21" s="703"/>
      <c r="D21" s="704"/>
      <c r="E21" s="703"/>
      <c r="F21" s="704"/>
      <c r="G21" s="703"/>
      <c r="H21" s="705"/>
      <c r="I21" s="706"/>
      <c r="J21" s="705"/>
      <c r="K21" s="706"/>
      <c r="L21" s="705"/>
      <c r="M21" s="707"/>
      <c r="N21" s="708"/>
      <c r="O21" s="709" t="n">
        <f aca="false">SUM(C21,E21,G21,I21,K21,M21)</f>
        <v>0</v>
      </c>
      <c r="P21" s="710" t="n">
        <f aca="false">SUM(D21,F21,H21,J21,L21,N21)</f>
        <v>0</v>
      </c>
      <c r="Q21" s="711" t="n">
        <f aca="false">t1!M21</f>
        <v>0</v>
      </c>
    </row>
    <row r="22" customFormat="false" ht="14.1" hidden="false" customHeight="true" outlineLevel="0" collapsed="false">
      <c r="A22" s="278" t="str">
        <f aca="false">t1!A22</f>
        <v>COLLABORATORE A T.D. ART. 90 TUEL</v>
      </c>
      <c r="B22" s="595" t="str">
        <f aca="false">t1!B22</f>
        <v>000096</v>
      </c>
      <c r="C22" s="703"/>
      <c r="D22" s="704"/>
      <c r="E22" s="703"/>
      <c r="F22" s="704"/>
      <c r="G22" s="703"/>
      <c r="H22" s="705"/>
      <c r="I22" s="706"/>
      <c r="J22" s="705"/>
      <c r="K22" s="706"/>
      <c r="L22" s="705"/>
      <c r="M22" s="707"/>
      <c r="N22" s="708"/>
      <c r="O22" s="709" t="n">
        <f aca="false">SUM(C22,E22,G22,I22,K22,M22)</f>
        <v>0</v>
      </c>
      <c r="P22" s="710" t="n">
        <f aca="false">SUM(D22,F22,H22,J22,L22,N22)</f>
        <v>0</v>
      </c>
      <c r="Q22" s="711" t="n">
        <f aca="false">t1!M22</f>
        <v>0</v>
      </c>
    </row>
    <row r="23" customFormat="false" ht="12" hidden="false" customHeight="true" outlineLevel="0" collapsed="false">
      <c r="A23" s="278" t="str">
        <f aca="false">t1!A23</f>
        <v>TOTALE</v>
      </c>
      <c r="B23" s="712"/>
      <c r="C23" s="713" t="n">
        <f aca="false">SUM(C6:C22)</f>
        <v>0</v>
      </c>
      <c r="D23" s="714" t="n">
        <f aca="false">SUM(D6:D22)</f>
        <v>0</v>
      </c>
      <c r="E23" s="713" t="n">
        <f aca="false">SUM(E6:E22)</f>
        <v>0</v>
      </c>
      <c r="F23" s="714" t="n">
        <f aca="false">SUM(F6:F22)</f>
        <v>0</v>
      </c>
      <c r="G23" s="713" t="n">
        <f aca="false">SUM(G6:G22)</f>
        <v>0</v>
      </c>
      <c r="H23" s="714" t="n">
        <f aca="false">SUM(H6:H22)</f>
        <v>0</v>
      </c>
      <c r="I23" s="715" t="n">
        <f aca="false">SUM(I6:I22)</f>
        <v>0</v>
      </c>
      <c r="J23" s="714" t="n">
        <f aca="false">SUM(J6:J22)</f>
        <v>0</v>
      </c>
      <c r="K23" s="715" t="n">
        <f aca="false">SUM(K6:K22)</f>
        <v>0</v>
      </c>
      <c r="L23" s="714" t="n">
        <f aca="false">SUM(L6:L22)</f>
        <v>0</v>
      </c>
      <c r="M23" s="716" t="n">
        <f aca="false">SUM(M6:M22)</f>
        <v>0</v>
      </c>
      <c r="N23" s="714" t="n">
        <f aca="false">SUM(N6:N22)</f>
        <v>0</v>
      </c>
      <c r="O23" s="713" t="n">
        <f aca="false">SUM(O6:O22)</f>
        <v>0</v>
      </c>
      <c r="P23" s="714" t="n">
        <f aca="false">SUM(P6:P22)</f>
        <v>0</v>
      </c>
    </row>
    <row r="24" customFormat="false" ht="18" hidden="false" customHeight="true" outlineLevel="0" collapsed="false">
      <c r="A24" s="278" t="str">
        <f aca="false">t1!A24</f>
        <v>(a) personale a tempo indeterminato al quale viene applicato un contratto di lavoro di tipo privatistico (es.:tipografico,chimico,edile,metalmeccanico,portierato, ecc.)</v>
      </c>
      <c r="B24" s="256"/>
      <c r="C24" s="255"/>
      <c r="D24" s="255"/>
      <c r="E24" s="255"/>
      <c r="F24" s="255"/>
      <c r="G24" s="255"/>
      <c r="H24" s="255"/>
      <c r="I24" s="255"/>
      <c r="J24" s="255"/>
      <c r="K24" s="255"/>
      <c r="L24" s="255"/>
      <c r="M24" s="255"/>
      <c r="N24" s="255"/>
      <c r="O24" s="532"/>
      <c r="P24" s="664"/>
      <c r="Q24" s="664"/>
      <c r="R24" s="664"/>
      <c r="S24" s="664"/>
      <c r="T24" s="664"/>
    </row>
    <row r="25" s="255" customFormat="true" ht="10.2" hidden="false" customHeight="false" outlineLevel="0" collapsed="false">
      <c r="A25" s="278" t="str">
        <f aca="false">t1!A25</f>
        <v>(b) cfr." istruzioni generali e specifiche di comparto" e "glossario"</v>
      </c>
      <c r="B25" s="256"/>
    </row>
  </sheetData>
  <sheetProtection algorithmName="SHA-512" hashValue="fXalQjebthFAfFlSsXfJPbFmIOHKNPivqp77aPNdvY78759IrYAGOosvSP4kVIdR65r7BniRiqdBmeasBxL0Aw==" saltValue="GjDkjIougxu975TQs09LGg==" spinCount="100000" sheet="true" formatColumns="false" selectLockedCells="true"/>
  <mergeCells count="9">
    <mergeCell ref="A1:N1"/>
    <mergeCell ref="M3:P3"/>
    <mergeCell ref="C4:D4"/>
    <mergeCell ref="E4:F4"/>
    <mergeCell ref="G4:H4"/>
    <mergeCell ref="I4:J4"/>
    <mergeCell ref="K4:L4"/>
    <mergeCell ref="M4:N4"/>
    <mergeCell ref="O4:P4"/>
  </mergeCells>
  <conditionalFormatting sqref="A6:P6 B7:P22 A7:A25">
    <cfRule type="expression" priority="2" aboveAverage="0" equalAverage="0" bottom="0" percent="0" rank="0" text="" dxfId="11">
      <formula>$Q6&gt;0</formula>
    </cfRule>
  </conditionalFormatting>
  <printOptions headings="false" gridLines="false" gridLinesSet="true" horizontalCentered="true" verticalCentered="true"/>
  <pageMargins left="0" right="0" top="0.196527777777778"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7.xml><?xml version="1.0" encoding="utf-8"?>
<worksheet xmlns="http://schemas.openxmlformats.org/spreadsheetml/2006/main" xmlns:r="http://schemas.openxmlformats.org/officeDocument/2006/relationships">
  <sheetPr filterMode="false">
    <pageSetUpPr fitToPage="false"/>
  </sheetPr>
  <dimension ref="A1:AZ25"/>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C6" activeCellId="0" sqref="C6"/>
    </sheetView>
  </sheetViews>
  <sheetFormatPr defaultColWidth="9.296875" defaultRowHeight="17.25" zeroHeight="false" outlineLevelRow="0" outlineLevelCol="0"/>
  <cols>
    <col collapsed="false" customWidth="true" hidden="false" outlineLevel="0" max="1" min="1" style="255" width="42.29"/>
    <col collapsed="false" customWidth="true" hidden="false" outlineLevel="0" max="2" min="2" style="256" width="8.72"/>
    <col collapsed="false" customWidth="true" hidden="false" outlineLevel="0" max="26" min="3" style="255" width="7.72"/>
    <col collapsed="false" customWidth="true" hidden="false" outlineLevel="0" max="48" min="27" style="255" width="8.43"/>
    <col collapsed="false" customWidth="true" hidden="false" outlineLevel="0" max="49" min="49" style="717" width="15.15"/>
    <col collapsed="false" customWidth="true" hidden="false" outlineLevel="0" max="51" min="50" style="255" width="8.72"/>
    <col collapsed="false" customWidth="false" hidden="true" outlineLevel="0" max="52" min="52" style="255" width="9.29"/>
    <col collapsed="false" customWidth="false" hidden="false" outlineLevel="0" max="1024" min="53" style="255" width="9.29"/>
  </cols>
  <sheetData>
    <row r="1" customFormat="false" ht="43.5" hidden="false" customHeight="true" outlineLevel="0" collapsed="false">
      <c r="A1" s="718" t="s">
        <v>482</v>
      </c>
      <c r="C1" s="481" t="str">
        <f aca="false">t1!A1</f>
        <v>REGIONI ED AUTONOMIE LOCALI - anno 2023</v>
      </c>
      <c r="D1" s="481"/>
      <c r="E1" s="481"/>
      <c r="F1" s="481"/>
      <c r="G1" s="481"/>
      <c r="H1" s="481"/>
      <c r="I1" s="481"/>
      <c r="J1" s="481"/>
      <c r="K1" s="481"/>
      <c r="L1" s="481"/>
      <c r="M1" s="481"/>
      <c r="N1" s="481"/>
      <c r="O1" s="481"/>
      <c r="P1" s="481"/>
      <c r="Q1" s="481"/>
      <c r="R1" s="481"/>
      <c r="S1" s="481"/>
      <c r="T1" s="481"/>
      <c r="U1" s="481"/>
      <c r="V1" s="481"/>
      <c r="W1" s="481"/>
      <c r="Z1" s="258"/>
      <c r="AA1" s="481" t="str">
        <f aca="false">C1</f>
        <v>REGIONI ED AUTONOMIE LOCALI - anno 2023</v>
      </c>
      <c r="AB1" s="481"/>
      <c r="AC1" s="481"/>
      <c r="AD1" s="481"/>
      <c r="AE1" s="481"/>
      <c r="AF1" s="481"/>
      <c r="AG1" s="481"/>
      <c r="AH1" s="481"/>
      <c r="AI1" s="481"/>
      <c r="AJ1" s="481"/>
      <c r="AK1" s="481"/>
      <c r="AL1" s="481"/>
      <c r="AM1" s="481"/>
      <c r="AN1" s="481"/>
      <c r="AO1" s="481"/>
      <c r="AP1" s="481"/>
      <c r="AQ1" s="481"/>
      <c r="AR1" s="481"/>
      <c r="AS1" s="481"/>
      <c r="AV1" s="258"/>
      <c r="AY1" s="258"/>
    </row>
    <row r="2" customFormat="false" ht="30" hidden="false" customHeight="true" outlineLevel="0" collapsed="false">
      <c r="A2" s="718"/>
      <c r="S2" s="482"/>
      <c r="T2" s="482"/>
      <c r="U2" s="482"/>
      <c r="V2" s="482"/>
      <c r="W2" s="482"/>
      <c r="X2" s="482"/>
      <c r="Y2" s="482"/>
      <c r="Z2" s="482"/>
      <c r="AO2" s="482"/>
      <c r="AP2" s="482"/>
      <c r="AQ2" s="482"/>
      <c r="AR2" s="482"/>
      <c r="AS2" s="482"/>
      <c r="AT2" s="482"/>
      <c r="AU2" s="482"/>
      <c r="AV2" s="482"/>
    </row>
    <row r="3" customFormat="false" ht="10.8" hidden="false" customHeight="false" outlineLevel="0" collapsed="false">
      <c r="A3" s="376"/>
      <c r="B3" s="719" t="s">
        <v>361</v>
      </c>
      <c r="C3" s="719"/>
      <c r="D3" s="719"/>
      <c r="E3" s="719"/>
      <c r="F3" s="719"/>
      <c r="G3" s="719"/>
      <c r="H3" s="719"/>
      <c r="I3" s="719"/>
      <c r="J3" s="719"/>
      <c r="K3" s="719"/>
      <c r="L3" s="719"/>
      <c r="M3" s="719"/>
      <c r="N3" s="719"/>
      <c r="O3" s="719"/>
      <c r="P3" s="719"/>
      <c r="Q3" s="719"/>
      <c r="R3" s="719"/>
      <c r="S3" s="719"/>
      <c r="T3" s="719"/>
      <c r="U3" s="719"/>
      <c r="V3" s="719"/>
      <c r="W3" s="719"/>
      <c r="X3" s="413"/>
      <c r="Y3" s="413"/>
      <c r="Z3" s="720"/>
      <c r="AA3" s="413"/>
      <c r="AB3" s="413"/>
      <c r="AC3" s="413"/>
      <c r="AD3" s="413"/>
      <c r="AE3" s="413"/>
      <c r="AF3" s="413"/>
      <c r="AG3" s="413"/>
      <c r="AH3" s="413"/>
      <c r="AI3" s="413"/>
      <c r="AJ3" s="413"/>
      <c r="AK3" s="413"/>
      <c r="AL3" s="413"/>
      <c r="AM3" s="413"/>
      <c r="AN3" s="413"/>
      <c r="AO3" s="413"/>
      <c r="AP3" s="413"/>
      <c r="AQ3" s="413"/>
      <c r="AR3" s="413"/>
      <c r="AS3" s="413"/>
      <c r="AT3" s="413"/>
      <c r="AU3" s="413"/>
      <c r="AV3" s="414"/>
      <c r="AX3" s="721"/>
      <c r="AY3" s="722"/>
    </row>
    <row r="4" customFormat="false" ht="31.2" hidden="false" customHeight="true" outlineLevel="0" collapsed="false">
      <c r="A4" s="723" t="s">
        <v>463</v>
      </c>
      <c r="B4" s="724" t="s">
        <v>347</v>
      </c>
      <c r="C4" s="383" t="s">
        <v>483</v>
      </c>
      <c r="D4" s="383"/>
      <c r="E4" s="383" t="s">
        <v>484</v>
      </c>
      <c r="F4" s="383"/>
      <c r="G4" s="383" t="s">
        <v>485</v>
      </c>
      <c r="H4" s="383"/>
      <c r="I4" s="725" t="s">
        <v>486</v>
      </c>
      <c r="J4" s="725"/>
      <c r="K4" s="725" t="s">
        <v>487</v>
      </c>
      <c r="L4" s="725"/>
      <c r="M4" s="384" t="s">
        <v>488</v>
      </c>
      <c r="N4" s="384"/>
      <c r="O4" s="725" t="s">
        <v>489</v>
      </c>
      <c r="P4" s="725"/>
      <c r="Q4" s="383" t="s">
        <v>490</v>
      </c>
      <c r="R4" s="383"/>
      <c r="S4" s="725" t="s">
        <v>491</v>
      </c>
      <c r="T4" s="725"/>
      <c r="U4" s="384" t="s">
        <v>492</v>
      </c>
      <c r="V4" s="384"/>
      <c r="W4" s="383" t="s">
        <v>493</v>
      </c>
      <c r="X4" s="383"/>
      <c r="Y4" s="383" t="s">
        <v>494</v>
      </c>
      <c r="Z4" s="383"/>
      <c r="AA4" s="383" t="s">
        <v>495</v>
      </c>
      <c r="AB4" s="383"/>
      <c r="AC4" s="384" t="s">
        <v>496</v>
      </c>
      <c r="AD4" s="384"/>
      <c r="AE4" s="725" t="s">
        <v>497</v>
      </c>
      <c r="AF4" s="725"/>
      <c r="AG4" s="384" t="s">
        <v>498</v>
      </c>
      <c r="AH4" s="384"/>
      <c r="AI4" s="384" t="s">
        <v>499</v>
      </c>
      <c r="AJ4" s="384"/>
      <c r="AK4" s="725" t="s">
        <v>500</v>
      </c>
      <c r="AL4" s="725"/>
      <c r="AM4" s="384" t="s">
        <v>501</v>
      </c>
      <c r="AN4" s="384"/>
      <c r="AO4" s="383" t="s">
        <v>502</v>
      </c>
      <c r="AP4" s="383"/>
      <c r="AQ4" s="383" t="s">
        <v>503</v>
      </c>
      <c r="AR4" s="383"/>
      <c r="AS4" s="726" t="s">
        <v>504</v>
      </c>
      <c r="AT4" s="726"/>
      <c r="AU4" s="727" t="s">
        <v>342</v>
      </c>
      <c r="AV4" s="727"/>
      <c r="AX4" s="728" t="s">
        <v>505</v>
      </c>
      <c r="AY4" s="728"/>
    </row>
    <row r="5" s="734" customFormat="true" ht="10.8" hidden="false" customHeight="false" outlineLevel="0" collapsed="false">
      <c r="A5" s="494" t="s">
        <v>404</v>
      </c>
      <c r="B5" s="729"/>
      <c r="C5" s="275" t="s">
        <v>306</v>
      </c>
      <c r="D5" s="276" t="s">
        <v>307</v>
      </c>
      <c r="E5" s="275" t="s">
        <v>306</v>
      </c>
      <c r="F5" s="276" t="s">
        <v>307</v>
      </c>
      <c r="G5" s="275" t="s">
        <v>306</v>
      </c>
      <c r="H5" s="276" t="s">
        <v>307</v>
      </c>
      <c r="I5" s="275" t="s">
        <v>306</v>
      </c>
      <c r="J5" s="276" t="s">
        <v>307</v>
      </c>
      <c r="K5" s="275" t="s">
        <v>306</v>
      </c>
      <c r="L5" s="276" t="s">
        <v>307</v>
      </c>
      <c r="M5" s="275" t="s">
        <v>306</v>
      </c>
      <c r="N5" s="277" t="s">
        <v>307</v>
      </c>
      <c r="O5" s="275" t="s">
        <v>306</v>
      </c>
      <c r="P5" s="277" t="s">
        <v>307</v>
      </c>
      <c r="Q5" s="275" t="s">
        <v>306</v>
      </c>
      <c r="R5" s="277" t="s">
        <v>307</v>
      </c>
      <c r="S5" s="275" t="s">
        <v>306</v>
      </c>
      <c r="T5" s="277" t="s">
        <v>307</v>
      </c>
      <c r="U5" s="275" t="s">
        <v>306</v>
      </c>
      <c r="V5" s="277" t="s">
        <v>307</v>
      </c>
      <c r="W5" s="275" t="s">
        <v>306</v>
      </c>
      <c r="X5" s="276" t="s">
        <v>307</v>
      </c>
      <c r="Y5" s="275" t="s">
        <v>306</v>
      </c>
      <c r="Z5" s="276" t="s">
        <v>307</v>
      </c>
      <c r="AA5" s="275" t="s">
        <v>306</v>
      </c>
      <c r="AB5" s="276" t="s">
        <v>307</v>
      </c>
      <c r="AC5" s="275" t="s">
        <v>306</v>
      </c>
      <c r="AD5" s="277" t="s">
        <v>307</v>
      </c>
      <c r="AE5" s="275" t="s">
        <v>306</v>
      </c>
      <c r="AF5" s="277" t="s">
        <v>307</v>
      </c>
      <c r="AG5" s="275" t="s">
        <v>306</v>
      </c>
      <c r="AH5" s="277" t="s">
        <v>307</v>
      </c>
      <c r="AI5" s="275" t="s">
        <v>306</v>
      </c>
      <c r="AJ5" s="277" t="s">
        <v>307</v>
      </c>
      <c r="AK5" s="275" t="s">
        <v>306</v>
      </c>
      <c r="AL5" s="277" t="s">
        <v>307</v>
      </c>
      <c r="AM5" s="275" t="s">
        <v>306</v>
      </c>
      <c r="AN5" s="277" t="s">
        <v>307</v>
      </c>
      <c r="AO5" s="275" t="s">
        <v>306</v>
      </c>
      <c r="AP5" s="276" t="s">
        <v>307</v>
      </c>
      <c r="AQ5" s="275" t="s">
        <v>306</v>
      </c>
      <c r="AR5" s="276" t="s">
        <v>307</v>
      </c>
      <c r="AS5" s="730" t="s">
        <v>306</v>
      </c>
      <c r="AT5" s="276" t="s">
        <v>307</v>
      </c>
      <c r="AU5" s="730" t="s">
        <v>306</v>
      </c>
      <c r="AV5" s="277" t="s">
        <v>307</v>
      </c>
      <c r="AW5" s="731"/>
      <c r="AX5" s="732" t="s">
        <v>306</v>
      </c>
      <c r="AY5" s="733" t="s">
        <v>307</v>
      </c>
    </row>
    <row r="6" customFormat="false" ht="12.75" hidden="false" customHeight="true" outlineLevel="0" collapsed="false">
      <c r="A6" s="329" t="str">
        <f aca="false">t1!A6</f>
        <v>SEGRETARIO A</v>
      </c>
      <c r="B6" s="563" t="str">
        <f aca="false">t1!B6</f>
        <v>0D0102</v>
      </c>
      <c r="C6" s="735"/>
      <c r="D6" s="290"/>
      <c r="E6" s="735"/>
      <c r="F6" s="290"/>
      <c r="G6" s="735"/>
      <c r="H6" s="290"/>
      <c r="I6" s="735"/>
      <c r="J6" s="290"/>
      <c r="K6" s="735"/>
      <c r="L6" s="290"/>
      <c r="M6" s="735"/>
      <c r="N6" s="290"/>
      <c r="O6" s="735"/>
      <c r="P6" s="290"/>
      <c r="Q6" s="735"/>
      <c r="R6" s="290"/>
      <c r="S6" s="735"/>
      <c r="T6" s="290"/>
      <c r="U6" s="735"/>
      <c r="V6" s="290"/>
      <c r="W6" s="735"/>
      <c r="X6" s="290"/>
      <c r="Y6" s="735"/>
      <c r="Z6" s="290"/>
      <c r="AA6" s="735"/>
      <c r="AB6" s="290"/>
      <c r="AC6" s="735"/>
      <c r="AD6" s="290"/>
      <c r="AE6" s="735"/>
      <c r="AF6" s="290"/>
      <c r="AG6" s="735"/>
      <c r="AH6" s="290"/>
      <c r="AI6" s="735"/>
      <c r="AJ6" s="290"/>
      <c r="AK6" s="735"/>
      <c r="AL6" s="290"/>
      <c r="AM6" s="735"/>
      <c r="AN6" s="290"/>
      <c r="AO6" s="735"/>
      <c r="AP6" s="290"/>
      <c r="AQ6" s="735"/>
      <c r="AR6" s="290"/>
      <c r="AS6" s="735"/>
      <c r="AT6" s="290"/>
      <c r="AU6" s="736" t="n">
        <f aca="false">SUM(S6,U6,W6,Y6,C6,E6,G6,I6,K6,M6,O6,Q6,AA6,AC6,AE6,AG6,AI6,AK6,AM6,AO6,AQ6,AS6)</f>
        <v>0</v>
      </c>
      <c r="AV6" s="285" t="n">
        <f aca="false">SUM(T6,V6,X6,Z6,D6,F6,H6,J6,L6,N6,P6,R6,AB6,AD6,AF6,AH6,AJ6,AL6,AN6,AP6,AR6,AT6)</f>
        <v>0</v>
      </c>
      <c r="AW6" s="737" t="str">
        <f aca="false">IF((AU6+AV6)=(AX6+AY6),"OK","Controllare totale")</f>
        <v>OK</v>
      </c>
      <c r="AX6" s="738" t="n">
        <f aca="false">t1!K6-t3!C6-t3!E6-t3!G6-t3!I6+t3!K6+t3!M6+t3!O6</f>
        <v>0</v>
      </c>
      <c r="AY6" s="739" t="n">
        <f aca="false">t1!L6-t3!D6-t3!F6-t3!H6-t3!J6+t3!L6+t3!N6+t3!P6</f>
        <v>0</v>
      </c>
      <c r="AZ6" s="286" t="n">
        <f aca="false">t1!M6</f>
        <v>0</v>
      </c>
    </row>
    <row r="7" customFormat="false" ht="12.75" hidden="false" customHeight="true" outlineLevel="0" collapsed="false">
      <c r="A7" s="329" t="str">
        <f aca="false">t1!A7</f>
        <v>SEGRETARIO B</v>
      </c>
      <c r="B7" s="563" t="str">
        <f aca="false">t1!B7</f>
        <v>0D0103</v>
      </c>
      <c r="C7" s="735"/>
      <c r="D7" s="290"/>
      <c r="E7" s="735"/>
      <c r="F7" s="290"/>
      <c r="G7" s="735"/>
      <c r="H7" s="290"/>
      <c r="I7" s="735"/>
      <c r="J7" s="290"/>
      <c r="K7" s="735"/>
      <c r="L7" s="290"/>
      <c r="M7" s="735"/>
      <c r="N7" s="290"/>
      <c r="O7" s="735"/>
      <c r="P7" s="290"/>
      <c r="Q7" s="735"/>
      <c r="R7" s="290"/>
      <c r="S7" s="735"/>
      <c r="T7" s="290"/>
      <c r="U7" s="735"/>
      <c r="V7" s="290"/>
      <c r="W7" s="735"/>
      <c r="X7" s="290"/>
      <c r="Y7" s="735"/>
      <c r="Z7" s="290"/>
      <c r="AA7" s="735"/>
      <c r="AB7" s="290"/>
      <c r="AC7" s="735"/>
      <c r="AD7" s="290"/>
      <c r="AE7" s="735"/>
      <c r="AF7" s="290"/>
      <c r="AG7" s="735"/>
      <c r="AH7" s="290"/>
      <c r="AI7" s="735"/>
      <c r="AJ7" s="290"/>
      <c r="AK7" s="735"/>
      <c r="AL7" s="290"/>
      <c r="AM7" s="735"/>
      <c r="AN7" s="290"/>
      <c r="AO7" s="735"/>
      <c r="AP7" s="290"/>
      <c r="AQ7" s="735"/>
      <c r="AR7" s="290"/>
      <c r="AS7" s="735"/>
      <c r="AT7" s="290"/>
      <c r="AU7" s="736" t="n">
        <f aca="false">SUM(C7,E7,G7,I7,K7,M7,O7,Q7,S7,U7,W7,Y7,AA7,AC7,AE7,AG7,AI7,AK7,AM7,AO7,AQ7,AS7)</f>
        <v>0</v>
      </c>
      <c r="AV7" s="285" t="n">
        <f aca="false">SUM(T7,V7,X7,Z7,D7,F7,H7,J7,L7,N7,P7,R7,AB7,AD7,AF7,AH7,AJ7,AL7,AN7,AP7,AR7,AT7)</f>
        <v>0</v>
      </c>
      <c r="AW7" s="737" t="str">
        <f aca="false">IF((AU7+AV7)=(AX7+AY7),"OK","Controllare totale")</f>
        <v>OK</v>
      </c>
      <c r="AX7" s="740" t="n">
        <f aca="false">t1!K7-t3!C7-t3!E7-t3!G7-t3!I7+t3!K7+t3!M7+t3!O7</f>
        <v>0</v>
      </c>
      <c r="AY7" s="741" t="n">
        <f aca="false">t1!L7-t3!D7-t3!F7-t3!H7-t3!J7+t3!L7+t3!N7+t3!P7</f>
        <v>0</v>
      </c>
      <c r="AZ7" s="286" t="n">
        <f aca="false">t1!M7</f>
        <v>0</v>
      </c>
    </row>
    <row r="8" customFormat="false" ht="12.75" hidden="false" customHeight="true" outlineLevel="0" collapsed="false">
      <c r="A8" s="329" t="str">
        <f aca="false">t1!A8</f>
        <v>SEGRETARIO C</v>
      </c>
      <c r="B8" s="563" t="str">
        <f aca="false">t1!B8</f>
        <v>0D0485</v>
      </c>
      <c r="C8" s="735"/>
      <c r="D8" s="290"/>
      <c r="E8" s="735"/>
      <c r="F8" s="290"/>
      <c r="G8" s="735"/>
      <c r="H8" s="290"/>
      <c r="I8" s="735"/>
      <c r="J8" s="290"/>
      <c r="K8" s="735"/>
      <c r="L8" s="290"/>
      <c r="M8" s="735"/>
      <c r="N8" s="290"/>
      <c r="O8" s="735"/>
      <c r="P8" s="290"/>
      <c r="Q8" s="735"/>
      <c r="R8" s="290"/>
      <c r="S8" s="735"/>
      <c r="T8" s="290"/>
      <c r="U8" s="735"/>
      <c r="V8" s="290"/>
      <c r="W8" s="735"/>
      <c r="X8" s="290"/>
      <c r="Y8" s="735"/>
      <c r="Z8" s="290"/>
      <c r="AA8" s="735"/>
      <c r="AB8" s="290"/>
      <c r="AC8" s="735"/>
      <c r="AD8" s="290"/>
      <c r="AE8" s="735"/>
      <c r="AF8" s="290"/>
      <c r="AG8" s="735"/>
      <c r="AH8" s="290"/>
      <c r="AI8" s="735"/>
      <c r="AJ8" s="290"/>
      <c r="AK8" s="735"/>
      <c r="AL8" s="290"/>
      <c r="AM8" s="735"/>
      <c r="AN8" s="290"/>
      <c r="AO8" s="735"/>
      <c r="AP8" s="290"/>
      <c r="AQ8" s="735"/>
      <c r="AR8" s="290"/>
      <c r="AS8" s="735"/>
      <c r="AT8" s="290"/>
      <c r="AU8" s="736" t="n">
        <f aca="false">SUM(S8,U8,W8,Y8,C8,E8,G8,I8,K8,M8,O8,Q8,AA8,AC8,AE8,AG8,AI8,AK8,AM8,AO8,AQ8,AS8)</f>
        <v>0</v>
      </c>
      <c r="AV8" s="285" t="n">
        <f aca="false">SUM(T8,V8,X8,Z8,D8,F8,H8,J8,L8,N8,P8,R8,AB8,AD8,AF8,AH8,AJ8,AL8,AN8,AP8,AR8,AT8)</f>
        <v>0</v>
      </c>
      <c r="AW8" s="737" t="str">
        <f aca="false">IF((AU8+AV8)=(AX8+AY8),"OK","Controllare totale")</f>
        <v>OK</v>
      </c>
      <c r="AX8" s="740" t="n">
        <f aca="false">t1!K8-t3!C8-t3!E8-t3!G8-t3!I8+t3!K8+t3!M8+t3!O8</f>
        <v>0</v>
      </c>
      <c r="AY8" s="741" t="n">
        <f aca="false">t1!L8-t3!D8-t3!F8-t3!H8-t3!J8+t3!L8+t3!N8+t3!P8</f>
        <v>0</v>
      </c>
      <c r="AZ8" s="286" t="n">
        <f aca="false">t1!M8</f>
        <v>0</v>
      </c>
    </row>
    <row r="9" customFormat="false" ht="12.75" hidden="false" customHeight="true" outlineLevel="0" collapsed="false">
      <c r="A9" s="329" t="str">
        <f aca="false">t1!A9</f>
        <v>DIRETTORE  GENERALE</v>
      </c>
      <c r="B9" s="563" t="str">
        <f aca="false">t1!B9</f>
        <v>0D0097</v>
      </c>
      <c r="C9" s="735"/>
      <c r="D9" s="290"/>
      <c r="E9" s="735"/>
      <c r="F9" s="290"/>
      <c r="G9" s="735"/>
      <c r="H9" s="290"/>
      <c r="I9" s="735"/>
      <c r="J9" s="290"/>
      <c r="K9" s="735"/>
      <c r="L9" s="290"/>
      <c r="M9" s="735"/>
      <c r="N9" s="290"/>
      <c r="O9" s="735"/>
      <c r="P9" s="290"/>
      <c r="Q9" s="735"/>
      <c r="R9" s="290"/>
      <c r="S9" s="735"/>
      <c r="T9" s="290"/>
      <c r="U9" s="735"/>
      <c r="V9" s="290"/>
      <c r="W9" s="735"/>
      <c r="X9" s="290"/>
      <c r="Y9" s="735"/>
      <c r="Z9" s="290"/>
      <c r="AA9" s="735"/>
      <c r="AB9" s="290"/>
      <c r="AC9" s="735"/>
      <c r="AD9" s="290"/>
      <c r="AE9" s="735"/>
      <c r="AF9" s="290"/>
      <c r="AG9" s="735"/>
      <c r="AH9" s="290"/>
      <c r="AI9" s="735"/>
      <c r="AJ9" s="290"/>
      <c r="AK9" s="735"/>
      <c r="AL9" s="290"/>
      <c r="AM9" s="735"/>
      <c r="AN9" s="290"/>
      <c r="AO9" s="735"/>
      <c r="AP9" s="290"/>
      <c r="AQ9" s="735"/>
      <c r="AR9" s="290"/>
      <c r="AS9" s="735"/>
      <c r="AT9" s="290"/>
      <c r="AU9" s="736" t="n">
        <f aca="false">SUM(S9,U9,W9,Y9,C9,E9,G9,I9,K9,M9,O9,Q9,AA9,AC9,AE9,AG9,AI9,AK9,AM9,AO9,AQ9,AS9)</f>
        <v>0</v>
      </c>
      <c r="AV9" s="285" t="n">
        <f aca="false">SUM(T9,V9,X9,Z9,D9,F9,H9,J9,L9,N9,P9,R9,AB9,AD9,AF9,AH9,AJ9,AL9,AN9,AP9,AR9,AT9)</f>
        <v>0</v>
      </c>
      <c r="AW9" s="737" t="str">
        <f aca="false">IF((AU9+AV9)=(AX9+AY9),"OK","Controllare totale")</f>
        <v>OK</v>
      </c>
      <c r="AX9" s="740" t="n">
        <f aca="false">t1!K9-t3!C9-t3!E9-t3!G9-t3!I9+t3!K9+t3!M9+t3!O9</f>
        <v>0</v>
      </c>
      <c r="AY9" s="741" t="n">
        <f aca="false">t1!L9-t3!D9-t3!F9-t3!H9-t3!J9+t3!L9+t3!N9+t3!P9</f>
        <v>0</v>
      </c>
      <c r="AZ9" s="286" t="n">
        <f aca="false">t1!M9</f>
        <v>0</v>
      </c>
    </row>
    <row r="10" customFormat="false" ht="12.75" hidden="false" customHeight="true" outlineLevel="0" collapsed="false">
      <c r="A10" s="329" t="str">
        <f aca="false">t1!A10</f>
        <v>ALTE SPECIALIZZ. FUORI D.O.</v>
      </c>
      <c r="B10" s="563" t="str">
        <f aca="false">t1!B10</f>
        <v>0D0095</v>
      </c>
      <c r="C10" s="735"/>
      <c r="D10" s="290"/>
      <c r="E10" s="735"/>
      <c r="F10" s="290"/>
      <c r="G10" s="735"/>
      <c r="H10" s="290"/>
      <c r="I10" s="735"/>
      <c r="J10" s="290"/>
      <c r="K10" s="735"/>
      <c r="L10" s="290"/>
      <c r="M10" s="735"/>
      <c r="N10" s="290"/>
      <c r="O10" s="735"/>
      <c r="P10" s="290"/>
      <c r="Q10" s="735"/>
      <c r="R10" s="290"/>
      <c r="S10" s="735"/>
      <c r="T10" s="290"/>
      <c r="U10" s="735"/>
      <c r="V10" s="290"/>
      <c r="W10" s="735"/>
      <c r="X10" s="290"/>
      <c r="Y10" s="735"/>
      <c r="Z10" s="290"/>
      <c r="AA10" s="735"/>
      <c r="AB10" s="290"/>
      <c r="AC10" s="735"/>
      <c r="AD10" s="290"/>
      <c r="AE10" s="735"/>
      <c r="AF10" s="290"/>
      <c r="AG10" s="735"/>
      <c r="AH10" s="290"/>
      <c r="AI10" s="735"/>
      <c r="AJ10" s="290"/>
      <c r="AK10" s="735"/>
      <c r="AL10" s="290"/>
      <c r="AM10" s="735"/>
      <c r="AN10" s="290"/>
      <c r="AO10" s="735"/>
      <c r="AP10" s="290"/>
      <c r="AQ10" s="735"/>
      <c r="AR10" s="290"/>
      <c r="AS10" s="735"/>
      <c r="AT10" s="290"/>
      <c r="AU10" s="736" t="n">
        <f aca="false">SUM(S10,U10,W10,Y10,C10,E10,G10,I10,K10,M10,O10,Q10,AA10,AC10,AE10,AG10,AI10,AK10,AM10,AO10,AQ10,AS10)</f>
        <v>0</v>
      </c>
      <c r="AV10" s="285" t="n">
        <f aca="false">SUM(T10,V10,X10,Z10,D10,F10,H10,J10,L10,N10,P10,R10,AB10,AD10,AF10,AH10,AJ10,AL10,AN10,AP10,AR10,AT10)</f>
        <v>0</v>
      </c>
      <c r="AW10" s="737" t="str">
        <f aca="false">IF((AU10+AV10)=(AX10+AY10),"OK","Controllare totale")</f>
        <v>OK</v>
      </c>
      <c r="AX10" s="740" t="n">
        <f aca="false">t1!K10-t3!C10-t3!E10-t3!G10-t3!I10+t3!K10+t3!M10+t3!O10</f>
        <v>0</v>
      </c>
      <c r="AY10" s="741" t="n">
        <f aca="false">t1!L10-t3!D10-t3!F10-t3!H10-t3!J10+t3!L10+t3!N10+t3!P10</f>
        <v>0</v>
      </c>
      <c r="AZ10" s="286" t="n">
        <f aca="false">t1!M10</f>
        <v>0</v>
      </c>
    </row>
    <row r="11" customFormat="false" ht="12.75" hidden="false" customHeight="true" outlineLevel="0" collapsed="false">
      <c r="A11" s="329" t="str">
        <f aca="false">t1!A11</f>
        <v>DIRIGENTE A TEMPO DETERMINATO FUORI D.O.</v>
      </c>
      <c r="B11" s="563" t="str">
        <f aca="false">t1!B11</f>
        <v>0D0098</v>
      </c>
      <c r="C11" s="735"/>
      <c r="D11" s="290"/>
      <c r="E11" s="735"/>
      <c r="F11" s="290"/>
      <c r="G11" s="735"/>
      <c r="H11" s="290"/>
      <c r="I11" s="735"/>
      <c r="J11" s="290"/>
      <c r="K11" s="735"/>
      <c r="L11" s="290"/>
      <c r="M11" s="735"/>
      <c r="N11" s="290"/>
      <c r="O11" s="735"/>
      <c r="P11" s="290"/>
      <c r="Q11" s="735"/>
      <c r="R11" s="290"/>
      <c r="S11" s="735"/>
      <c r="T11" s="290"/>
      <c r="U11" s="735"/>
      <c r="V11" s="290"/>
      <c r="W11" s="735"/>
      <c r="X11" s="290"/>
      <c r="Y11" s="735"/>
      <c r="Z11" s="290"/>
      <c r="AA11" s="735"/>
      <c r="AB11" s="290"/>
      <c r="AC11" s="735"/>
      <c r="AD11" s="290"/>
      <c r="AE11" s="735"/>
      <c r="AF11" s="290"/>
      <c r="AG11" s="735"/>
      <c r="AH11" s="290"/>
      <c r="AI11" s="735"/>
      <c r="AJ11" s="290"/>
      <c r="AK11" s="735"/>
      <c r="AL11" s="290"/>
      <c r="AM11" s="735"/>
      <c r="AN11" s="290"/>
      <c r="AO11" s="735"/>
      <c r="AP11" s="290"/>
      <c r="AQ11" s="735"/>
      <c r="AR11" s="290"/>
      <c r="AS11" s="735"/>
      <c r="AT11" s="290"/>
      <c r="AU11" s="736" t="n">
        <f aca="false">SUM(S11,U11,W11,Y11,C11,E11,G11,I11,K11,M11,O11,Q11,AA11,AC11,AE11,AG11,AI11,AK11,AM11,AO11,AQ11,AS11)</f>
        <v>0</v>
      </c>
      <c r="AV11" s="285" t="n">
        <f aca="false">SUM(T11,V11,X11,Z11,D11,F11,H11,J11,L11,N11,P11,R11,AB11,AD11,AF11,AH11,AJ11,AL11,AN11,AP11,AR11,AT11)</f>
        <v>0</v>
      </c>
      <c r="AW11" s="737" t="str">
        <f aca="false">IF((AU11+AV11)=(AX11+AY11),"OK","Controllare totale")</f>
        <v>OK</v>
      </c>
      <c r="AX11" s="740" t="n">
        <f aca="false">t1!K11-t3!C11-t3!E11-t3!G11-t3!I11+t3!K11+t3!M11+t3!O11</f>
        <v>0</v>
      </c>
      <c r="AY11" s="741" t="n">
        <f aca="false">t1!L11-t3!D11-t3!F11-t3!H11-t3!J11+t3!L11+t3!N11+t3!P11</f>
        <v>0</v>
      </c>
      <c r="AZ11" s="286" t="n">
        <f aca="false">t1!M11</f>
        <v>0</v>
      </c>
    </row>
    <row r="12" customFormat="false" ht="12.75" hidden="false" customHeight="true" outlineLevel="0" collapsed="false">
      <c r="A12" s="329" t="str">
        <f aca="false">t1!A12</f>
        <v>SEGRETARIO GENERALE CCIAA</v>
      </c>
      <c r="B12" s="563" t="str">
        <f aca="false">t1!B12</f>
        <v>0D0104</v>
      </c>
      <c r="C12" s="735"/>
      <c r="D12" s="290"/>
      <c r="E12" s="735"/>
      <c r="F12" s="290"/>
      <c r="G12" s="735"/>
      <c r="H12" s="290"/>
      <c r="I12" s="735"/>
      <c r="J12" s="290"/>
      <c r="K12" s="735"/>
      <c r="L12" s="290"/>
      <c r="M12" s="735"/>
      <c r="N12" s="290"/>
      <c r="O12" s="735"/>
      <c r="P12" s="290"/>
      <c r="Q12" s="735"/>
      <c r="R12" s="290"/>
      <c r="S12" s="735"/>
      <c r="T12" s="290"/>
      <c r="U12" s="735"/>
      <c r="V12" s="290"/>
      <c r="W12" s="735"/>
      <c r="X12" s="290"/>
      <c r="Y12" s="735"/>
      <c r="Z12" s="290"/>
      <c r="AA12" s="735"/>
      <c r="AB12" s="290"/>
      <c r="AC12" s="735"/>
      <c r="AD12" s="290"/>
      <c r="AE12" s="735"/>
      <c r="AF12" s="290"/>
      <c r="AG12" s="735"/>
      <c r="AH12" s="290"/>
      <c r="AI12" s="735"/>
      <c r="AJ12" s="290"/>
      <c r="AK12" s="735"/>
      <c r="AL12" s="290"/>
      <c r="AM12" s="735"/>
      <c r="AN12" s="290"/>
      <c r="AO12" s="735"/>
      <c r="AP12" s="290"/>
      <c r="AQ12" s="735"/>
      <c r="AR12" s="290"/>
      <c r="AS12" s="735"/>
      <c r="AT12" s="290"/>
      <c r="AU12" s="736" t="n">
        <f aca="false">SUM(S12,U12,W12,Y12,C12,E12,G12,I12,K12,M12,O12,Q12,AA12,AC12,AE12,AG12,AI12,AK12,AM12,AO12,AQ12,AS12)</f>
        <v>0</v>
      </c>
      <c r="AV12" s="285" t="n">
        <f aca="false">SUM(T12,V12,X12,Z12,D12,F12,H12,J12,L12,N12,P12,R12,AB12,AD12,AF12,AH12,AJ12,AL12,AN12,AP12,AR12,AT12)</f>
        <v>0</v>
      </c>
      <c r="AW12" s="737" t="str">
        <f aca="false">IF((AU12+AV12)=(AX12+AY12),"OK","Controllare totale")</f>
        <v>OK</v>
      </c>
      <c r="AX12" s="740" t="n">
        <f aca="false">t1!K12-t3!C12-t3!E12-t3!G12-t3!I12+t3!K12+t3!M12+t3!O12</f>
        <v>0</v>
      </c>
      <c r="AY12" s="741" t="n">
        <f aca="false">t1!L12-t3!D12-t3!F12-t3!H12-t3!J12+t3!L12+t3!N12+t3!P12</f>
        <v>0</v>
      </c>
      <c r="AZ12" s="286" t="n">
        <f aca="false">t1!M12</f>
        <v>0</v>
      </c>
    </row>
    <row r="13" customFormat="false" ht="12.75" hidden="false" customHeight="true" outlineLevel="0" collapsed="false">
      <c r="A13" s="329" t="str">
        <f aca="false">t1!A13</f>
        <v>DIRIGENTE A TEMPO INDETERMINATO</v>
      </c>
      <c r="B13" s="563" t="str">
        <f aca="false">t1!B13</f>
        <v>0D0164</v>
      </c>
      <c r="C13" s="735"/>
      <c r="D13" s="290"/>
      <c r="E13" s="735"/>
      <c r="F13" s="290"/>
      <c r="G13" s="735"/>
      <c r="H13" s="290"/>
      <c r="I13" s="735"/>
      <c r="J13" s="290"/>
      <c r="K13" s="735"/>
      <c r="L13" s="290"/>
      <c r="M13" s="735"/>
      <c r="N13" s="290"/>
      <c r="O13" s="735"/>
      <c r="P13" s="290"/>
      <c r="Q13" s="735"/>
      <c r="R13" s="290"/>
      <c r="S13" s="735"/>
      <c r="T13" s="290"/>
      <c r="U13" s="735"/>
      <c r="V13" s="290"/>
      <c r="W13" s="735"/>
      <c r="X13" s="290"/>
      <c r="Y13" s="735"/>
      <c r="Z13" s="290"/>
      <c r="AA13" s="735"/>
      <c r="AB13" s="290"/>
      <c r="AC13" s="735"/>
      <c r="AD13" s="290"/>
      <c r="AE13" s="735"/>
      <c r="AF13" s="290"/>
      <c r="AG13" s="735"/>
      <c r="AH13" s="290"/>
      <c r="AI13" s="735"/>
      <c r="AJ13" s="290"/>
      <c r="AK13" s="735"/>
      <c r="AL13" s="290"/>
      <c r="AM13" s="735"/>
      <c r="AN13" s="290"/>
      <c r="AO13" s="735"/>
      <c r="AP13" s="290"/>
      <c r="AQ13" s="735"/>
      <c r="AR13" s="290"/>
      <c r="AS13" s="735"/>
      <c r="AT13" s="290"/>
      <c r="AU13" s="736" t="n">
        <f aca="false">SUM(S13,U13,W13,Y13,C13,E13,G13,I13,K13,M13,O13,Q13,AA13,AC13,AE13,AG13,AI13,AK13,AM13,AO13,AQ13,AS13)</f>
        <v>0</v>
      </c>
      <c r="AV13" s="285" t="n">
        <f aca="false">SUM(T13,V13,X13,Z13,D13,F13,H13,J13,L13,N13,P13,R13,AB13,AD13,AF13,AH13,AJ13,AL13,AN13,AP13,AR13,AT13)</f>
        <v>0</v>
      </c>
      <c r="AW13" s="737" t="str">
        <f aca="false">IF((AU13+AV13)=(AX13+AY13),"OK","Controllare totale")</f>
        <v>OK</v>
      </c>
      <c r="AX13" s="740" t="n">
        <f aca="false">t1!K13-t3!C13-t3!E13-t3!G13-t3!I13+t3!K13+t3!M13+t3!O13</f>
        <v>0</v>
      </c>
      <c r="AY13" s="741" t="n">
        <f aca="false">t1!L13-t3!D13-t3!F13-t3!H13-t3!J13+t3!L13+t3!N13+t3!P13</f>
        <v>0</v>
      </c>
      <c r="AZ13" s="286" t="n">
        <f aca="false">t1!M13</f>
        <v>0</v>
      </c>
    </row>
    <row r="14" customFormat="false" ht="12.75" hidden="false" customHeight="true" outlineLevel="0" collapsed="false">
      <c r="A14" s="329" t="str">
        <f aca="false">t1!A14</f>
        <v>DIRIGENTE A TEMPO DETERMINATO IN D.O.</v>
      </c>
      <c r="B14" s="563" t="str">
        <f aca="false">t1!B14</f>
        <v>0D0165</v>
      </c>
      <c r="C14" s="735"/>
      <c r="D14" s="290"/>
      <c r="E14" s="735"/>
      <c r="F14" s="290"/>
      <c r="G14" s="735"/>
      <c r="H14" s="290"/>
      <c r="I14" s="735"/>
      <c r="J14" s="290"/>
      <c r="K14" s="735"/>
      <c r="L14" s="290"/>
      <c r="M14" s="735"/>
      <c r="N14" s="290"/>
      <c r="O14" s="735"/>
      <c r="P14" s="290"/>
      <c r="Q14" s="735"/>
      <c r="R14" s="290"/>
      <c r="S14" s="735"/>
      <c r="T14" s="290"/>
      <c r="U14" s="735"/>
      <c r="V14" s="290"/>
      <c r="W14" s="735"/>
      <c r="X14" s="290"/>
      <c r="Y14" s="735"/>
      <c r="Z14" s="290"/>
      <c r="AA14" s="735"/>
      <c r="AB14" s="290"/>
      <c r="AC14" s="735"/>
      <c r="AD14" s="290"/>
      <c r="AE14" s="735"/>
      <c r="AF14" s="290"/>
      <c r="AG14" s="735"/>
      <c r="AH14" s="290"/>
      <c r="AI14" s="735"/>
      <c r="AJ14" s="290"/>
      <c r="AK14" s="735"/>
      <c r="AL14" s="290"/>
      <c r="AM14" s="735"/>
      <c r="AN14" s="290"/>
      <c r="AO14" s="735"/>
      <c r="AP14" s="290"/>
      <c r="AQ14" s="735"/>
      <c r="AR14" s="290"/>
      <c r="AS14" s="735"/>
      <c r="AT14" s="290"/>
      <c r="AU14" s="736" t="n">
        <f aca="false">SUM(S14,U14,W14,Y14,C14,E14,G14,I14,K14,M14,O14,Q14,AA14,AC14,AE14,AG14,AI14,AK14,AM14,AO14,AQ14,AS14)</f>
        <v>0</v>
      </c>
      <c r="AV14" s="285" t="n">
        <f aca="false">SUM(T14,V14,X14,Z14,D14,F14,H14,J14,L14,N14,P14,R14,AB14,AD14,AF14,AH14,AJ14,AL14,AN14,AP14,AR14,AT14)</f>
        <v>0</v>
      </c>
      <c r="AW14" s="737" t="str">
        <f aca="false">IF((AU14+AV14)=(AX14+AY14),"OK","Controllare totale")</f>
        <v>OK</v>
      </c>
      <c r="AX14" s="740" t="n">
        <f aca="false">t1!K14-t3!C14-t3!E14-t3!G14-t3!I14+t3!K14+t3!M14+t3!O14</f>
        <v>0</v>
      </c>
      <c r="AY14" s="741" t="n">
        <f aca="false">t1!L14-t3!D14-t3!F14-t3!H14-t3!J14+t3!L14+t3!N14+t3!P14</f>
        <v>0</v>
      </c>
      <c r="AZ14" s="286" t="n">
        <f aca="false">t1!M14</f>
        <v>0</v>
      </c>
    </row>
    <row r="15" customFormat="false" ht="12.75" hidden="false" customHeight="true" outlineLevel="0" collapsed="false">
      <c r="A15" s="329" t="str">
        <f aca="false">t1!A15</f>
        <v>ALTE SPECIALIZZ. IN D.O. </v>
      </c>
      <c r="B15" s="563" t="str">
        <f aca="false">t1!B15</f>
        <v>0D0I95</v>
      </c>
      <c r="C15" s="735"/>
      <c r="D15" s="290"/>
      <c r="E15" s="735"/>
      <c r="F15" s="290"/>
      <c r="G15" s="735"/>
      <c r="H15" s="290"/>
      <c r="I15" s="735"/>
      <c r="J15" s="290"/>
      <c r="K15" s="735"/>
      <c r="L15" s="290"/>
      <c r="M15" s="735"/>
      <c r="N15" s="290"/>
      <c r="O15" s="735"/>
      <c r="P15" s="290"/>
      <c r="Q15" s="735"/>
      <c r="R15" s="290"/>
      <c r="S15" s="735"/>
      <c r="T15" s="290"/>
      <c r="U15" s="735"/>
      <c r="V15" s="290"/>
      <c r="W15" s="735"/>
      <c r="X15" s="290"/>
      <c r="Y15" s="735"/>
      <c r="Z15" s="290"/>
      <c r="AA15" s="735"/>
      <c r="AB15" s="290"/>
      <c r="AC15" s="735"/>
      <c r="AD15" s="290"/>
      <c r="AE15" s="735"/>
      <c r="AF15" s="290"/>
      <c r="AG15" s="735"/>
      <c r="AH15" s="290"/>
      <c r="AI15" s="735"/>
      <c r="AJ15" s="290"/>
      <c r="AK15" s="735"/>
      <c r="AL15" s="290"/>
      <c r="AM15" s="735"/>
      <c r="AN15" s="290"/>
      <c r="AO15" s="735"/>
      <c r="AP15" s="290"/>
      <c r="AQ15" s="735"/>
      <c r="AR15" s="290"/>
      <c r="AS15" s="735"/>
      <c r="AT15" s="290"/>
      <c r="AU15" s="736" t="n">
        <f aca="false">SUM(S15,U15,W15,Y15,C15,E15,G15,I15,K15,M15,O15,Q15,AA15,AC15,AE15,AG15,AI15,AK15,AM15,AO15,AQ15,AS15)</f>
        <v>0</v>
      </c>
      <c r="AV15" s="285" t="n">
        <f aca="false">SUM(T15,V15,X15,Z15,D15,F15,H15,J15,L15,N15,P15,R15,AB15,AD15,AF15,AH15,AJ15,AL15,AN15,AP15,AR15,AT15)</f>
        <v>0</v>
      </c>
      <c r="AW15" s="737" t="str">
        <f aca="false">IF((AU15+AV15)=(AX15+AY15),"OK","Controllare totale")</f>
        <v>OK</v>
      </c>
      <c r="AX15" s="740" t="n">
        <f aca="false">t1!K15-t3!C15-t3!E15-t3!G15-t3!I15+t3!K15+t3!M15+t3!O15</f>
        <v>0</v>
      </c>
      <c r="AY15" s="741" t="n">
        <f aca="false">t1!L15-t3!D15-t3!F15-t3!H15-t3!J15+t3!L15+t3!N15+t3!P15</f>
        <v>0</v>
      </c>
      <c r="AZ15" s="286" t="n">
        <f aca="false">t1!M15</f>
        <v>0</v>
      </c>
    </row>
    <row r="16" customFormat="false" ht="12.75" hidden="false" customHeight="true" outlineLevel="0" collapsed="false">
      <c r="A16" s="329" t="str">
        <f aca="false">t1!A16</f>
        <v>RESPONSABILE DEI SERVIZI O DEGLI UFFICI IN D.O</v>
      </c>
      <c r="B16" s="563" t="str">
        <f aca="false">t1!B16</f>
        <v>0D0I96</v>
      </c>
      <c r="C16" s="735"/>
      <c r="D16" s="290"/>
      <c r="E16" s="735"/>
      <c r="F16" s="290"/>
      <c r="G16" s="735"/>
      <c r="H16" s="290"/>
      <c r="I16" s="735"/>
      <c r="J16" s="290"/>
      <c r="K16" s="735"/>
      <c r="L16" s="290"/>
      <c r="M16" s="735"/>
      <c r="N16" s="290"/>
      <c r="O16" s="735"/>
      <c r="P16" s="290"/>
      <c r="Q16" s="735"/>
      <c r="R16" s="290"/>
      <c r="S16" s="735"/>
      <c r="T16" s="290"/>
      <c r="U16" s="735"/>
      <c r="V16" s="290"/>
      <c r="W16" s="735"/>
      <c r="X16" s="290"/>
      <c r="Y16" s="735"/>
      <c r="Z16" s="290"/>
      <c r="AA16" s="735"/>
      <c r="AB16" s="290"/>
      <c r="AC16" s="735"/>
      <c r="AD16" s="290"/>
      <c r="AE16" s="735"/>
      <c r="AF16" s="290"/>
      <c r="AG16" s="735"/>
      <c r="AH16" s="290"/>
      <c r="AI16" s="735"/>
      <c r="AJ16" s="290"/>
      <c r="AK16" s="735"/>
      <c r="AL16" s="290"/>
      <c r="AM16" s="735"/>
      <c r="AN16" s="290"/>
      <c r="AO16" s="735"/>
      <c r="AP16" s="290"/>
      <c r="AQ16" s="735"/>
      <c r="AR16" s="290"/>
      <c r="AS16" s="735"/>
      <c r="AT16" s="290"/>
      <c r="AU16" s="736" t="n">
        <f aca="false">SUM(S16,U16,W16,Y16,C16,E16,G16,I16,K16,M16,O16,Q16,AA16,AC16,AE16,AG16,AI16,AK16,AM16,AO16,AQ16,AS16)</f>
        <v>0</v>
      </c>
      <c r="AV16" s="285" t="n">
        <f aca="false">SUM(T16,V16,X16,Z16,D16,F16,H16,J16,L16,N16,P16,R16,AB16,AD16,AF16,AH16,AJ16,AL16,AN16,AP16,AR16,AT16)</f>
        <v>0</v>
      </c>
      <c r="AW16" s="737" t="str">
        <f aca="false">IF((AU16+AV16)=(AX16+AY16),"OK","Controllare totale")</f>
        <v>OK</v>
      </c>
      <c r="AX16" s="740" t="n">
        <f aca="false">t1!K16-t3!C16-t3!E16-t3!G16-t3!I16+t3!K16+t3!M16+t3!O16</f>
        <v>0</v>
      </c>
      <c r="AY16" s="741" t="n">
        <f aca="false">t1!L16-t3!D16-t3!F16-t3!H16-t3!J16+t3!L16+t3!N16+t3!P16</f>
        <v>0</v>
      </c>
      <c r="AZ16" s="286" t="n">
        <f aca="false">t1!M16</f>
        <v>0</v>
      </c>
    </row>
    <row r="17" customFormat="false" ht="12.75" hidden="false" customHeight="true" outlineLevel="0" collapsed="false">
      <c r="A17" s="329" t="str">
        <f aca="false">t1!A17</f>
        <v>FUNZIONARI ED ELEVATA QUALIFICAZIONE</v>
      </c>
      <c r="B17" s="563" t="str">
        <f aca="false">t1!B17</f>
        <v>0FZEQF</v>
      </c>
      <c r="C17" s="735"/>
      <c r="D17" s="290"/>
      <c r="E17" s="735"/>
      <c r="F17" s="290"/>
      <c r="G17" s="735"/>
      <c r="H17" s="290"/>
      <c r="I17" s="735"/>
      <c r="J17" s="290"/>
      <c r="K17" s="735"/>
      <c r="L17" s="290"/>
      <c r="M17" s="735"/>
      <c r="N17" s="290"/>
      <c r="O17" s="735"/>
      <c r="P17" s="290"/>
      <c r="Q17" s="735"/>
      <c r="R17" s="290"/>
      <c r="S17" s="735"/>
      <c r="T17" s="290"/>
      <c r="U17" s="735"/>
      <c r="V17" s="290"/>
      <c r="W17" s="735"/>
      <c r="X17" s="290"/>
      <c r="Y17" s="735"/>
      <c r="Z17" s="290"/>
      <c r="AA17" s="735"/>
      <c r="AB17" s="290"/>
      <c r="AC17" s="735"/>
      <c r="AD17" s="290"/>
      <c r="AE17" s="735"/>
      <c r="AF17" s="290"/>
      <c r="AG17" s="735"/>
      <c r="AH17" s="290"/>
      <c r="AI17" s="735"/>
      <c r="AJ17" s="290"/>
      <c r="AK17" s="735"/>
      <c r="AL17" s="290"/>
      <c r="AM17" s="735"/>
      <c r="AN17" s="290"/>
      <c r="AO17" s="735"/>
      <c r="AP17" s="290"/>
      <c r="AQ17" s="735"/>
      <c r="AR17" s="290"/>
      <c r="AS17" s="735"/>
      <c r="AT17" s="290"/>
      <c r="AU17" s="736" t="n">
        <f aca="false">SUM(S17,U17,W17,Y17,C17,E17,G17,I17,K17,M17,O17,Q17,AA17,AC17,AE17,AG17,AI17,AK17,AM17,AO17,AQ17,AS17)</f>
        <v>0</v>
      </c>
      <c r="AV17" s="285" t="n">
        <f aca="false">SUM(T17,V17,X17,Z17,D17,F17,H17,J17,L17,N17,P17,R17,AB17,AD17,AF17,AH17,AJ17,AL17,AN17,AP17,AR17,AT17)</f>
        <v>0</v>
      </c>
      <c r="AW17" s="737" t="str">
        <f aca="false">IF((AU17+AV17)=(AX17+AY17),"OK","Controllare totale")</f>
        <v>OK</v>
      </c>
      <c r="AX17" s="740" t="n">
        <f aca="false">t1!K17-t3!C17-t3!E17-t3!G17-t3!I17+t3!K17+t3!M17+t3!O17</f>
        <v>0</v>
      </c>
      <c r="AY17" s="741" t="n">
        <f aca="false">t1!L17-t3!D17-t3!F17-t3!H17-t3!J17+t3!L17+t3!N17+t3!P17</f>
        <v>0</v>
      </c>
      <c r="AZ17" s="286" t="n">
        <f aca="false">t1!M17</f>
        <v>0</v>
      </c>
    </row>
    <row r="18" customFormat="false" ht="12.75" hidden="false" customHeight="true" outlineLevel="0" collapsed="false">
      <c r="A18" s="329" t="str">
        <f aca="false">t1!A18</f>
        <v>ISTRUTTORI</v>
      </c>
      <c r="B18" s="563" t="str">
        <f aca="false">t1!B18</f>
        <v>0IR000</v>
      </c>
      <c r="C18" s="735"/>
      <c r="D18" s="290"/>
      <c r="E18" s="735"/>
      <c r="F18" s="290"/>
      <c r="G18" s="735"/>
      <c r="H18" s="290"/>
      <c r="I18" s="735"/>
      <c r="J18" s="290"/>
      <c r="K18" s="735"/>
      <c r="L18" s="290"/>
      <c r="M18" s="735"/>
      <c r="N18" s="290"/>
      <c r="O18" s="735"/>
      <c r="P18" s="290"/>
      <c r="Q18" s="735"/>
      <c r="R18" s="290"/>
      <c r="S18" s="735"/>
      <c r="T18" s="290"/>
      <c r="U18" s="735"/>
      <c r="V18" s="290"/>
      <c r="W18" s="735"/>
      <c r="X18" s="290"/>
      <c r="Y18" s="735"/>
      <c r="Z18" s="290"/>
      <c r="AA18" s="735"/>
      <c r="AB18" s="290"/>
      <c r="AC18" s="735"/>
      <c r="AD18" s="290"/>
      <c r="AE18" s="735"/>
      <c r="AF18" s="290"/>
      <c r="AG18" s="735"/>
      <c r="AH18" s="290"/>
      <c r="AI18" s="735"/>
      <c r="AJ18" s="290"/>
      <c r="AK18" s="735"/>
      <c r="AL18" s="290"/>
      <c r="AM18" s="735"/>
      <c r="AN18" s="290"/>
      <c r="AO18" s="735"/>
      <c r="AP18" s="290"/>
      <c r="AQ18" s="735"/>
      <c r="AR18" s="290"/>
      <c r="AS18" s="735"/>
      <c r="AT18" s="290"/>
      <c r="AU18" s="736" t="n">
        <f aca="false">SUM(S18,U18,W18,Y18,C18,E18,G18,I18,K18,M18,O18,Q18,AA18,AC18,AE18,AG18,AI18,AK18,AM18,AO18,AQ18,AS18)</f>
        <v>0</v>
      </c>
      <c r="AV18" s="285" t="n">
        <f aca="false">SUM(T18,V18,X18,Z18,D18,F18,H18,J18,L18,N18,P18,R18,AB18,AD18,AF18,AH18,AJ18,AL18,AN18,AP18,AR18,AT18)</f>
        <v>0</v>
      </c>
      <c r="AW18" s="737" t="str">
        <f aca="false">IF((AU18+AV18)=(AX18+AY18),"OK","Controllare totale")</f>
        <v>OK</v>
      </c>
      <c r="AX18" s="740" t="n">
        <f aca="false">t1!K18-t3!C18-t3!E18-t3!G18-t3!I18+t3!K18+t3!M18+t3!O18</f>
        <v>0</v>
      </c>
      <c r="AY18" s="741" t="n">
        <f aca="false">t1!L18-t3!D18-t3!F18-t3!H18-t3!J18+t3!L18+t3!N18+t3!P18</f>
        <v>0</v>
      </c>
      <c r="AZ18" s="286" t="n">
        <f aca="false">t1!M18</f>
        <v>0</v>
      </c>
    </row>
    <row r="19" customFormat="false" ht="12.75" hidden="false" customHeight="true" outlineLevel="0" collapsed="false">
      <c r="A19" s="329" t="str">
        <f aca="false">t1!A19</f>
        <v>OPERATORI ESPERTI</v>
      </c>
      <c r="B19" s="563" t="str">
        <f aca="false">t1!B19</f>
        <v>0OEESP</v>
      </c>
      <c r="C19" s="735"/>
      <c r="D19" s="290"/>
      <c r="E19" s="735"/>
      <c r="F19" s="290"/>
      <c r="G19" s="735"/>
      <c r="H19" s="290"/>
      <c r="I19" s="735"/>
      <c r="J19" s="290"/>
      <c r="K19" s="735"/>
      <c r="L19" s="290"/>
      <c r="M19" s="735"/>
      <c r="N19" s="290"/>
      <c r="O19" s="735"/>
      <c r="P19" s="290"/>
      <c r="Q19" s="735"/>
      <c r="R19" s="290"/>
      <c r="S19" s="735"/>
      <c r="T19" s="290"/>
      <c r="U19" s="735"/>
      <c r="V19" s="290"/>
      <c r="W19" s="735"/>
      <c r="X19" s="290"/>
      <c r="Y19" s="735"/>
      <c r="Z19" s="290"/>
      <c r="AA19" s="735"/>
      <c r="AB19" s="290"/>
      <c r="AC19" s="735"/>
      <c r="AD19" s="290"/>
      <c r="AE19" s="735"/>
      <c r="AF19" s="290"/>
      <c r="AG19" s="735"/>
      <c r="AH19" s="290"/>
      <c r="AI19" s="735"/>
      <c r="AJ19" s="290"/>
      <c r="AK19" s="735"/>
      <c r="AL19" s="290"/>
      <c r="AM19" s="735"/>
      <c r="AN19" s="290"/>
      <c r="AO19" s="735"/>
      <c r="AP19" s="290"/>
      <c r="AQ19" s="735"/>
      <c r="AR19" s="290"/>
      <c r="AS19" s="735"/>
      <c r="AT19" s="290"/>
      <c r="AU19" s="736" t="n">
        <f aca="false">SUM(S19,U19,W19,Y19,C19,E19,G19,I19,K19,M19,O19,Q19,AA19,AC19,AE19,AG19,AI19,AK19,AM19,AO19,AQ19,AS19)</f>
        <v>0</v>
      </c>
      <c r="AV19" s="285" t="n">
        <f aca="false">SUM(T19,V19,X19,Z19,D19,F19,H19,J19,L19,N19,P19,R19,AB19,AD19,AF19,AH19,AJ19,AL19,AN19,AP19,AR19,AT19)</f>
        <v>0</v>
      </c>
      <c r="AW19" s="737" t="str">
        <f aca="false">IF((AU19+AV19)=(AX19+AY19),"OK","Controllare totale")</f>
        <v>OK</v>
      </c>
      <c r="AX19" s="740" t="n">
        <f aca="false">t1!K19-t3!C19-t3!E19-t3!G19-t3!I19+t3!K19+t3!M19+t3!O19</f>
        <v>0</v>
      </c>
      <c r="AY19" s="741" t="n">
        <f aca="false">t1!L19-t3!D19-t3!F19-t3!H19-t3!J19+t3!L19+t3!N19+t3!P19</f>
        <v>0</v>
      </c>
      <c r="AZ19" s="286" t="n">
        <f aca="false">t1!M19</f>
        <v>0</v>
      </c>
    </row>
    <row r="20" customFormat="false" ht="12.75" hidden="false" customHeight="true" outlineLevel="0" collapsed="false">
      <c r="A20" s="329" t="str">
        <f aca="false">t1!A20</f>
        <v>OPERATORI</v>
      </c>
      <c r="B20" s="563" t="str">
        <f aca="false">t1!B20</f>
        <v>0OP000</v>
      </c>
      <c r="C20" s="735"/>
      <c r="D20" s="290"/>
      <c r="E20" s="735"/>
      <c r="F20" s="290"/>
      <c r="G20" s="735"/>
      <c r="H20" s="290"/>
      <c r="I20" s="735"/>
      <c r="J20" s="290"/>
      <c r="K20" s="735"/>
      <c r="L20" s="290"/>
      <c r="M20" s="735"/>
      <c r="N20" s="290"/>
      <c r="O20" s="735"/>
      <c r="P20" s="290"/>
      <c r="Q20" s="735"/>
      <c r="R20" s="290"/>
      <c r="S20" s="735"/>
      <c r="T20" s="290"/>
      <c r="U20" s="735"/>
      <c r="V20" s="290"/>
      <c r="W20" s="735"/>
      <c r="X20" s="290"/>
      <c r="Y20" s="735"/>
      <c r="Z20" s="290"/>
      <c r="AA20" s="735"/>
      <c r="AB20" s="290"/>
      <c r="AC20" s="735"/>
      <c r="AD20" s="290"/>
      <c r="AE20" s="735"/>
      <c r="AF20" s="290"/>
      <c r="AG20" s="735"/>
      <c r="AH20" s="290"/>
      <c r="AI20" s="735"/>
      <c r="AJ20" s="290"/>
      <c r="AK20" s="735"/>
      <c r="AL20" s="290"/>
      <c r="AM20" s="735"/>
      <c r="AN20" s="290"/>
      <c r="AO20" s="735"/>
      <c r="AP20" s="290"/>
      <c r="AQ20" s="735"/>
      <c r="AR20" s="290"/>
      <c r="AS20" s="735"/>
      <c r="AT20" s="290"/>
      <c r="AU20" s="736" t="n">
        <f aca="false">SUM(S20,U20,W20,Y20,C20,E20,G20,I20,K20,M20,O20,Q20,AA20,AC20,AE20,AG20,AI20,AK20,AM20,AO20,AQ20,AS20)</f>
        <v>0</v>
      </c>
      <c r="AV20" s="285" t="n">
        <f aca="false">SUM(T20,V20,X20,Z20,D20,F20,H20,J20,L20,N20,P20,R20,AB20,AD20,AF20,AH20,AJ20,AL20,AN20,AP20,AR20,AT20)</f>
        <v>0</v>
      </c>
      <c r="AW20" s="737" t="str">
        <f aca="false">IF((AU20+AV20)=(AX20+AY20),"OK","Controllare totale")</f>
        <v>OK</v>
      </c>
      <c r="AX20" s="740" t="n">
        <f aca="false">t1!K20-t3!C20-t3!E20-t3!G20-t3!I20+t3!K20+t3!M20+t3!O20</f>
        <v>0</v>
      </c>
      <c r="AY20" s="741" t="n">
        <f aca="false">t1!L20-t3!D20-t3!F20-t3!H20-t3!J20+t3!L20+t3!N20+t3!P20</f>
        <v>0</v>
      </c>
      <c r="AZ20" s="286" t="n">
        <f aca="false">t1!M20</f>
        <v>0</v>
      </c>
    </row>
    <row r="21" customFormat="false" ht="12.75" hidden="false" customHeight="true" outlineLevel="0" collapsed="false">
      <c r="A21" s="329" t="str">
        <f aca="false">t1!A21</f>
        <v>CONTRATTISTI</v>
      </c>
      <c r="B21" s="563" t="str">
        <f aca="false">t1!B21</f>
        <v>000061</v>
      </c>
      <c r="C21" s="735"/>
      <c r="D21" s="290"/>
      <c r="E21" s="735"/>
      <c r="F21" s="290"/>
      <c r="G21" s="735"/>
      <c r="H21" s="290"/>
      <c r="I21" s="735"/>
      <c r="J21" s="290"/>
      <c r="K21" s="735"/>
      <c r="L21" s="290"/>
      <c r="M21" s="735"/>
      <c r="N21" s="290"/>
      <c r="O21" s="735"/>
      <c r="P21" s="290"/>
      <c r="Q21" s="735"/>
      <c r="R21" s="290"/>
      <c r="S21" s="735"/>
      <c r="T21" s="290"/>
      <c r="U21" s="735"/>
      <c r="V21" s="290"/>
      <c r="W21" s="735"/>
      <c r="X21" s="290"/>
      <c r="Y21" s="735"/>
      <c r="Z21" s="290"/>
      <c r="AA21" s="735"/>
      <c r="AB21" s="290"/>
      <c r="AC21" s="735"/>
      <c r="AD21" s="290"/>
      <c r="AE21" s="735"/>
      <c r="AF21" s="290"/>
      <c r="AG21" s="735"/>
      <c r="AH21" s="290"/>
      <c r="AI21" s="735"/>
      <c r="AJ21" s="290"/>
      <c r="AK21" s="735"/>
      <c r="AL21" s="290"/>
      <c r="AM21" s="735"/>
      <c r="AN21" s="290"/>
      <c r="AO21" s="735"/>
      <c r="AP21" s="290"/>
      <c r="AQ21" s="735"/>
      <c r="AR21" s="290"/>
      <c r="AS21" s="735"/>
      <c r="AT21" s="290"/>
      <c r="AU21" s="736" t="n">
        <f aca="false">SUM(S21,U21,W21,Y21,C21,E21,G21,I21,K21,M21,O21,Q21,AA21,AC21,AE21,AG21,AI21,AK21,AM21,AO21,AQ21,AS21)</f>
        <v>0</v>
      </c>
      <c r="AV21" s="285" t="n">
        <f aca="false">SUM(T21,V21,X21,Z21,D21,F21,H21,J21,L21,N21,P21,R21,AB21,AD21,AF21,AH21,AJ21,AL21,AN21,AP21,AR21,AT21)</f>
        <v>0</v>
      </c>
      <c r="AW21" s="737" t="str">
        <f aca="false">IF((AU21+AV21)=(AX21+AY21),"OK","Controllare totale")</f>
        <v>OK</v>
      </c>
      <c r="AX21" s="740" t="n">
        <f aca="false">t1!K21-t3!C21-t3!E21-t3!G21-t3!I21+t3!K21+t3!M21+t3!O21</f>
        <v>0</v>
      </c>
      <c r="AY21" s="741" t="n">
        <f aca="false">t1!L21-t3!D21-t3!F21-t3!H21-t3!J21+t3!L21+t3!N21+t3!P21</f>
        <v>0</v>
      </c>
      <c r="AZ21" s="286" t="n">
        <f aca="false">t1!M21</f>
        <v>0</v>
      </c>
    </row>
    <row r="22" customFormat="false" ht="12.75" hidden="false" customHeight="true" outlineLevel="0" collapsed="false">
      <c r="A22" s="329" t="str">
        <f aca="false">t1!A22</f>
        <v>COLLABORATORE A T.D. ART. 90 TUEL</v>
      </c>
      <c r="B22" s="563" t="str">
        <f aca="false">t1!B22</f>
        <v>000096</v>
      </c>
      <c r="C22" s="735"/>
      <c r="D22" s="290"/>
      <c r="E22" s="735"/>
      <c r="F22" s="290"/>
      <c r="G22" s="735"/>
      <c r="H22" s="290"/>
      <c r="I22" s="735"/>
      <c r="J22" s="290"/>
      <c r="K22" s="735"/>
      <c r="L22" s="290"/>
      <c r="M22" s="735"/>
      <c r="N22" s="290"/>
      <c r="O22" s="735"/>
      <c r="P22" s="290"/>
      <c r="Q22" s="735"/>
      <c r="R22" s="290"/>
      <c r="S22" s="735"/>
      <c r="T22" s="290"/>
      <c r="U22" s="735"/>
      <c r="V22" s="290"/>
      <c r="W22" s="735"/>
      <c r="X22" s="290"/>
      <c r="Y22" s="735"/>
      <c r="Z22" s="290"/>
      <c r="AA22" s="735"/>
      <c r="AB22" s="290"/>
      <c r="AC22" s="735"/>
      <c r="AD22" s="290"/>
      <c r="AE22" s="735"/>
      <c r="AF22" s="290"/>
      <c r="AG22" s="735"/>
      <c r="AH22" s="290"/>
      <c r="AI22" s="735"/>
      <c r="AJ22" s="290"/>
      <c r="AK22" s="735"/>
      <c r="AL22" s="290"/>
      <c r="AM22" s="735"/>
      <c r="AN22" s="290"/>
      <c r="AO22" s="735"/>
      <c r="AP22" s="290"/>
      <c r="AQ22" s="735"/>
      <c r="AR22" s="290"/>
      <c r="AS22" s="735"/>
      <c r="AT22" s="290"/>
      <c r="AU22" s="736" t="n">
        <f aca="false">SUM(S22,U22,W22,Y22,C22,E22,G22,I22,K22,M22,O22,Q22,AA22,AC22,AE22,AG22,AI22,AK22,AM22,AO22,AQ22,AS22)</f>
        <v>0</v>
      </c>
      <c r="AV22" s="285" t="n">
        <f aca="false">SUM(T22,V22,X22,Z22,D22,F22,H22,J22,L22,N22,P22,R22,AB22,AD22,AF22,AH22,AJ22,AL22,AN22,AP22,AR22,AT22)</f>
        <v>0</v>
      </c>
      <c r="AW22" s="737" t="str">
        <f aca="false">IF((AU22+AV22)=(AX22+AY22),"OK","Controllare totale")</f>
        <v>OK</v>
      </c>
      <c r="AX22" s="742" t="n">
        <f aca="false">t1!K22-t3!C22-t3!E22-t3!G22-t3!I22+t3!K22+t3!M22+t3!O22</f>
        <v>0</v>
      </c>
      <c r="AY22" s="743" t="n">
        <f aca="false">t1!L22-t3!D22-t3!F22-t3!H22-t3!J22+t3!L22+t3!N22+t3!P22</f>
        <v>0</v>
      </c>
      <c r="AZ22" s="286" t="n">
        <f aca="false">t1!M22</f>
        <v>0</v>
      </c>
    </row>
    <row r="23" customFormat="false" ht="17.25" hidden="false" customHeight="true" outlineLevel="0" collapsed="false">
      <c r="A23" s="329" t="str">
        <f aca="false">t1!A23</f>
        <v>TOTALE</v>
      </c>
      <c r="B23" s="744"/>
      <c r="C23" s="293" t="n">
        <f aca="false">SUM(C6:C22)</f>
        <v>0</v>
      </c>
      <c r="D23" s="294" t="n">
        <f aca="false">SUM(D6:D22)</f>
        <v>0</v>
      </c>
      <c r="E23" s="293" t="n">
        <f aca="false">SUM(E6:E22)</f>
        <v>0</v>
      </c>
      <c r="F23" s="294" t="n">
        <f aca="false">SUM(F6:F22)</f>
        <v>0</v>
      </c>
      <c r="G23" s="293" t="n">
        <f aca="false">SUM(G6:G22)</f>
        <v>0</v>
      </c>
      <c r="H23" s="294" t="n">
        <f aca="false">SUM(H6:H22)</f>
        <v>0</v>
      </c>
      <c r="I23" s="293" t="n">
        <f aca="false">SUM(I6:I22)</f>
        <v>0</v>
      </c>
      <c r="J23" s="294" t="n">
        <f aca="false">SUM(J6:J22)</f>
        <v>0</v>
      </c>
      <c r="K23" s="293" t="n">
        <f aca="false">SUM(K6:K22)</f>
        <v>0</v>
      </c>
      <c r="L23" s="294" t="n">
        <f aca="false">SUM(L6:L22)</f>
        <v>0</v>
      </c>
      <c r="M23" s="293" t="n">
        <f aca="false">SUM(M6:M22)</f>
        <v>0</v>
      </c>
      <c r="N23" s="294" t="n">
        <f aca="false">SUM(N6:N22)</f>
        <v>0</v>
      </c>
      <c r="O23" s="293" t="n">
        <f aca="false">SUM(O6:O22)</f>
        <v>0</v>
      </c>
      <c r="P23" s="294" t="n">
        <f aca="false">SUM(P6:P22)</f>
        <v>0</v>
      </c>
      <c r="Q23" s="293" t="n">
        <f aca="false">SUM(Q6:Q22)</f>
        <v>0</v>
      </c>
      <c r="R23" s="294" t="n">
        <f aca="false">SUM(R6:R22)</f>
        <v>0</v>
      </c>
      <c r="S23" s="293" t="n">
        <f aca="false">SUM(S6:S22)</f>
        <v>0</v>
      </c>
      <c r="T23" s="294" t="n">
        <f aca="false">SUM(T6:T22)</f>
        <v>0</v>
      </c>
      <c r="U23" s="293" t="n">
        <f aca="false">SUM(U6:U22)</f>
        <v>0</v>
      </c>
      <c r="V23" s="294" t="n">
        <f aca="false">SUM(V6:V22)</f>
        <v>0</v>
      </c>
      <c r="W23" s="293" t="n">
        <f aca="false">SUM(W6:W22)</f>
        <v>0</v>
      </c>
      <c r="X23" s="294" t="n">
        <f aca="false">SUM(X6:X22)</f>
        <v>0</v>
      </c>
      <c r="Y23" s="293" t="n">
        <f aca="false">SUM(Y6:Y22)</f>
        <v>0</v>
      </c>
      <c r="Z23" s="294" t="n">
        <f aca="false">SUM(Z6:Z22)</f>
        <v>0</v>
      </c>
      <c r="AA23" s="293" t="n">
        <f aca="false">SUM(AA6:AA22)</f>
        <v>0</v>
      </c>
      <c r="AB23" s="294" t="n">
        <f aca="false">SUM(AB6:AB22)</f>
        <v>0</v>
      </c>
      <c r="AC23" s="293" t="n">
        <f aca="false">SUM(AC6:AC22)</f>
        <v>0</v>
      </c>
      <c r="AD23" s="294" t="n">
        <f aca="false">SUM(AD6:AD22)</f>
        <v>0</v>
      </c>
      <c r="AE23" s="293" t="n">
        <f aca="false">SUM(AE6:AE22)</f>
        <v>0</v>
      </c>
      <c r="AF23" s="294" t="n">
        <f aca="false">SUM(AF6:AF22)</f>
        <v>0</v>
      </c>
      <c r="AG23" s="293" t="n">
        <f aca="false">SUM(AG6:AG22)</f>
        <v>0</v>
      </c>
      <c r="AH23" s="294" t="n">
        <f aca="false">SUM(AH6:AH22)</f>
        <v>0</v>
      </c>
      <c r="AI23" s="293" t="n">
        <f aca="false">SUM(AI6:AI22)</f>
        <v>0</v>
      </c>
      <c r="AJ23" s="294" t="n">
        <f aca="false">SUM(AJ6:AJ22)</f>
        <v>0</v>
      </c>
      <c r="AK23" s="293" t="n">
        <f aca="false">SUM(AK6:AK22)</f>
        <v>0</v>
      </c>
      <c r="AL23" s="294" t="n">
        <f aca="false">SUM(AL6:AL22)</f>
        <v>0</v>
      </c>
      <c r="AM23" s="293" t="n">
        <f aca="false">SUM(AM6:AM22)</f>
        <v>0</v>
      </c>
      <c r="AN23" s="294" t="n">
        <f aca="false">SUM(AN6:AN22)</f>
        <v>0</v>
      </c>
      <c r="AO23" s="293" t="n">
        <f aca="false">SUM(AO6:AO22)</f>
        <v>0</v>
      </c>
      <c r="AP23" s="294" t="n">
        <f aca="false">SUM(AP6:AP22)</f>
        <v>0</v>
      </c>
      <c r="AQ23" s="293" t="n">
        <f aca="false">SUM(AQ6:AQ22)</f>
        <v>0</v>
      </c>
      <c r="AR23" s="294" t="n">
        <f aca="false">SUM(AR6:AR22)</f>
        <v>0</v>
      </c>
      <c r="AS23" s="293" t="n">
        <f aca="false">SUM(AS6:AS22)</f>
        <v>0</v>
      </c>
      <c r="AT23" s="294" t="n">
        <f aca="false">SUM(AT6:AT22)</f>
        <v>0</v>
      </c>
      <c r="AU23" s="293" t="n">
        <f aca="false">SUM(AU6:AU22)</f>
        <v>0</v>
      </c>
      <c r="AV23" s="295" t="n">
        <f aca="false">SUM(AV6:AV22)</f>
        <v>0</v>
      </c>
      <c r="AW23" s="737" t="str">
        <f aca="false">IF((AU23+AV23)=(AX23+AY23),"OK","Controllare totale")</f>
        <v>OK</v>
      </c>
      <c r="AX23" s="745" t="n">
        <f aca="false">SUM(AX6:AX22)</f>
        <v>0</v>
      </c>
      <c r="AY23" s="746" t="n">
        <f aca="false">SUM(AY6:AY22)</f>
        <v>0</v>
      </c>
    </row>
    <row r="24" customFormat="false" ht="17.25" hidden="false" customHeight="true" outlineLevel="0" collapsed="false">
      <c r="C24" s="255" t="str">
        <f aca="false">t1!$A$24</f>
        <v>(a) personale a tempo indeterminato al quale viene applicato un contratto di lavoro di tipo privatistico (es.:tipografico,chimico,edile,metalmeccanico,portierato, ecc.)</v>
      </c>
      <c r="S24" s="256"/>
      <c r="T24" s="256"/>
      <c r="AA24" s="255" t="e">
        <f aca="false">'t1'!#ref!</f>
        <v>#VALUE!</v>
      </c>
    </row>
    <row r="25" customFormat="false" ht="10.2" hidden="false" customHeight="false" outlineLevel="0" collapsed="false">
      <c r="C25" s="255" t="str">
        <f aca="false">t1!$A$25</f>
        <v>(b) cfr." istruzioni generali e specifiche di comparto" e "glossario"</v>
      </c>
      <c r="AA25" s="255" t="e">
        <f aca="false">'t1'!#ref!</f>
        <v>#VALUE!</v>
      </c>
    </row>
  </sheetData>
  <sheetProtection algorithmName="SHA-512" hashValue="IERvCWo7glSkjhDItkjPbDY5iWEFTmjCBPQ7y5yFmpneOx9VyXI2Zw7/PaiWmW0aaxCQksUe20RkL1X1MSSITg==" saltValue="DOfTBo+c2kWZ5NPNXuefKQ==" spinCount="100000" sheet="true" formatColumns="false" selectLockedCells="true"/>
  <mergeCells count="30">
    <mergeCell ref="A1:A2"/>
    <mergeCell ref="C1:W1"/>
    <mergeCell ref="AA1:AS1"/>
    <mergeCell ref="S2:Z2"/>
    <mergeCell ref="AO2:AV2"/>
    <mergeCell ref="B3:W3"/>
    <mergeCell ref="C4:D4"/>
    <mergeCell ref="E4:F4"/>
    <mergeCell ref="G4:H4"/>
    <mergeCell ref="I4:J4"/>
    <mergeCell ref="K4:L4"/>
    <mergeCell ref="M4:N4"/>
    <mergeCell ref="O4:P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 ref="AS4:AT4"/>
    <mergeCell ref="AU4:AV4"/>
    <mergeCell ref="AX4:AY4"/>
  </mergeCells>
  <conditionalFormatting sqref="A6:AV6 B7:AV22 A7:A23">
    <cfRule type="expression" priority="2" aboveAverage="0" equalAverage="0" bottom="0" percent="0" rank="0" text="" dxfId="12">
      <formula>$AZ6&gt;0</formula>
    </cfRule>
  </conditionalFormatting>
  <printOptions headings="false" gridLines="false" gridLinesSet="true" horizontalCentered="true" verticalCentered="true"/>
  <pageMargins left="0.2" right="0.2" top="0.196527777777778" bottom="0.170138888888889" header="0.511805555555555" footer="0.511805555555555"/>
  <pageSetup paperSize="9" scale="75"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8.xml><?xml version="1.0" encoding="utf-8"?>
<worksheet xmlns="http://schemas.openxmlformats.org/spreadsheetml/2006/main" xmlns:r="http://schemas.openxmlformats.org/officeDocument/2006/relationships">
  <sheetPr filterMode="false">
    <pageSetUpPr fitToPage="true"/>
  </sheetPr>
  <dimension ref="A1:AY33"/>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7" topLeftCell="C8" activePane="bottomRight" state="frozen"/>
      <selection pane="topLeft" activeCell="A1" activeCellId="0" sqref="A1"/>
      <selection pane="topRight" activeCell="C1" activeCellId="0" sqref="C1"/>
      <selection pane="bottomLeft" activeCell="A8" activeCellId="0" sqref="A8"/>
      <selection pane="bottomRight" activeCell="AA8" activeCellId="0" sqref="AA8"/>
    </sheetView>
  </sheetViews>
  <sheetFormatPr defaultColWidth="10.72265625" defaultRowHeight="10.2" zeroHeight="false" outlineLevelRow="0" outlineLevelCol="0"/>
  <cols>
    <col collapsed="false" customWidth="true" hidden="false" outlineLevel="0" max="1" min="1" style="747" width="43.42"/>
    <col collapsed="false" customWidth="true" hidden="false" outlineLevel="0" max="2" min="2" style="748" width="8.72"/>
    <col collapsed="false" customWidth="true" hidden="true" outlineLevel="0" max="6" min="3" style="747" width="11.29"/>
    <col collapsed="false" customWidth="true" hidden="true" outlineLevel="0" max="10" min="7" style="747" width="10.29"/>
    <col collapsed="false" customWidth="false" hidden="true" outlineLevel="0" max="14" min="11" style="747" width="10.72"/>
    <col collapsed="false" customWidth="true" hidden="true" outlineLevel="0" max="22" min="15" style="747" width="9.29"/>
    <col collapsed="false" customWidth="false" hidden="true" outlineLevel="0" max="26" min="23" style="747" width="10.72"/>
    <col collapsed="false" customWidth="true" hidden="false" outlineLevel="0" max="30" min="27" style="747" width="11.29"/>
    <col collapsed="false" customWidth="true" hidden="false" outlineLevel="0" max="32" min="31" style="747" width="10.29"/>
    <col collapsed="false" customWidth="false" hidden="false" outlineLevel="0" max="38" min="33" style="747" width="10.72"/>
    <col collapsed="false" customWidth="true" hidden="false" outlineLevel="0" max="46" min="39" style="747" width="9.29"/>
    <col collapsed="false" customWidth="false" hidden="false" outlineLevel="0" max="1024" min="47" style="747" width="10.72"/>
  </cols>
  <sheetData>
    <row r="1" s="255" customFormat="true" ht="43.5" hidden="false" customHeight="true" outlineLevel="0" collapsed="false">
      <c r="A1" s="749" t="str">
        <f aca="false">t1!A1</f>
        <v>REGIONI ED AUTONOMIE LOCALI - anno 2023</v>
      </c>
      <c r="B1" s="749"/>
      <c r="C1" s="749"/>
      <c r="D1" s="749"/>
      <c r="E1" s="749"/>
      <c r="F1" s="749"/>
      <c r="G1" s="749"/>
      <c r="H1" s="749"/>
      <c r="I1" s="749"/>
      <c r="J1" s="749"/>
      <c r="K1" s="750"/>
      <c r="L1" s="747"/>
      <c r="M1" s="747"/>
      <c r="N1" s="747"/>
      <c r="O1" s="747"/>
      <c r="P1" s="747"/>
      <c r="Q1" s="747"/>
      <c r="R1" s="747"/>
      <c r="S1" s="747"/>
      <c r="T1" s="747"/>
      <c r="U1" s="747"/>
      <c r="V1" s="747"/>
      <c r="W1" s="747"/>
      <c r="X1" s="747"/>
      <c r="Y1" s="747"/>
      <c r="Z1" s="747"/>
      <c r="AM1" s="747"/>
      <c r="AN1" s="747"/>
      <c r="AO1" s="747"/>
      <c r="AP1" s="747"/>
      <c r="AQ1" s="747"/>
      <c r="AR1" s="747"/>
      <c r="AS1" s="747"/>
      <c r="AT1" s="747"/>
      <c r="AU1" s="747"/>
      <c r="AV1" s="747"/>
      <c r="AW1" s="747"/>
      <c r="AX1" s="747"/>
      <c r="AY1" s="747"/>
    </row>
    <row r="2" customFormat="false" ht="30" hidden="false" customHeight="true" outlineLevel="0" collapsed="false">
      <c r="A2" s="751"/>
      <c r="G2" s="482"/>
      <c r="H2" s="482"/>
      <c r="I2" s="482"/>
      <c r="J2" s="482"/>
      <c r="AE2" s="482"/>
      <c r="AF2" s="482"/>
      <c r="AG2" s="482"/>
      <c r="AH2" s="482"/>
      <c r="AI2" s="752"/>
      <c r="AJ2" s="752"/>
      <c r="AK2" s="752"/>
      <c r="AL2" s="752"/>
    </row>
    <row r="3" customFormat="false" ht="15.75" hidden="false" customHeight="true" outlineLevel="0" collapsed="false">
      <c r="A3" s="753"/>
      <c r="B3" s="754"/>
      <c r="C3" s="755" t="s">
        <v>506</v>
      </c>
      <c r="D3" s="755"/>
      <c r="E3" s="755"/>
      <c r="F3" s="755"/>
      <c r="G3" s="755"/>
      <c r="H3" s="755"/>
      <c r="I3" s="755"/>
      <c r="J3" s="755"/>
      <c r="K3" s="755"/>
      <c r="L3" s="755"/>
      <c r="M3" s="755"/>
      <c r="N3" s="755"/>
      <c r="O3" s="755"/>
      <c r="P3" s="755"/>
      <c r="Q3" s="755"/>
      <c r="R3" s="755"/>
      <c r="S3" s="755"/>
      <c r="T3" s="755"/>
      <c r="U3" s="755"/>
      <c r="V3" s="755"/>
      <c r="W3" s="755"/>
      <c r="X3" s="755"/>
      <c r="AA3" s="755" t="s">
        <v>506</v>
      </c>
      <c r="AB3" s="755"/>
      <c r="AC3" s="755"/>
      <c r="AD3" s="755"/>
      <c r="AE3" s="755"/>
      <c r="AF3" s="755"/>
      <c r="AG3" s="755"/>
      <c r="AH3" s="755"/>
      <c r="AI3" s="755"/>
      <c r="AJ3" s="755"/>
      <c r="AK3" s="755"/>
      <c r="AL3" s="755"/>
      <c r="AM3" s="755"/>
      <c r="AN3" s="755"/>
      <c r="AO3" s="755"/>
      <c r="AP3" s="755"/>
      <c r="AQ3" s="755"/>
      <c r="AR3" s="755"/>
      <c r="AS3" s="755"/>
      <c r="AT3" s="755"/>
      <c r="AU3" s="755"/>
      <c r="AV3" s="755"/>
    </row>
    <row r="4" customFormat="false" ht="37.5" hidden="false" customHeight="true" outlineLevel="0" collapsed="false">
      <c r="A4" s="756" t="s">
        <v>463</v>
      </c>
      <c r="B4" s="757" t="s">
        <v>302</v>
      </c>
      <c r="C4" s="758" t="s">
        <v>507</v>
      </c>
      <c r="D4" s="758"/>
      <c r="E4" s="759" t="s">
        <v>508</v>
      </c>
      <c r="F4" s="759"/>
      <c r="G4" s="758" t="s">
        <v>509</v>
      </c>
      <c r="H4" s="758"/>
      <c r="I4" s="758" t="s">
        <v>510</v>
      </c>
      <c r="J4" s="758"/>
      <c r="K4" s="758" t="s">
        <v>511</v>
      </c>
      <c r="L4" s="758"/>
      <c r="M4" s="758" t="s">
        <v>512</v>
      </c>
      <c r="N4" s="758"/>
      <c r="O4" s="758" t="s">
        <v>513</v>
      </c>
      <c r="P4" s="758"/>
      <c r="Q4" s="758" t="s">
        <v>514</v>
      </c>
      <c r="R4" s="758"/>
      <c r="S4" s="758" t="s">
        <v>515</v>
      </c>
      <c r="T4" s="758"/>
      <c r="U4" s="758" t="s">
        <v>516</v>
      </c>
      <c r="V4" s="758"/>
      <c r="W4" s="758" t="s">
        <v>342</v>
      </c>
      <c r="X4" s="758"/>
      <c r="AA4" s="758" t="s">
        <v>507</v>
      </c>
      <c r="AB4" s="758"/>
      <c r="AC4" s="759" t="s">
        <v>508</v>
      </c>
      <c r="AD4" s="759"/>
      <c r="AE4" s="758" t="s">
        <v>509</v>
      </c>
      <c r="AF4" s="758"/>
      <c r="AG4" s="758" t="s">
        <v>510</v>
      </c>
      <c r="AH4" s="758"/>
      <c r="AI4" s="758" t="s">
        <v>511</v>
      </c>
      <c r="AJ4" s="758"/>
      <c r="AK4" s="758" t="s">
        <v>512</v>
      </c>
      <c r="AL4" s="758"/>
      <c r="AM4" s="758" t="s">
        <v>513</v>
      </c>
      <c r="AN4" s="758"/>
      <c r="AO4" s="758" t="s">
        <v>514</v>
      </c>
      <c r="AP4" s="758"/>
      <c r="AQ4" s="758" t="s">
        <v>515</v>
      </c>
      <c r="AR4" s="758"/>
      <c r="AS4" s="760" t="s">
        <v>516</v>
      </c>
      <c r="AT4" s="760"/>
      <c r="AU4" s="758" t="s">
        <v>342</v>
      </c>
      <c r="AV4" s="758"/>
    </row>
    <row r="5" customFormat="false" ht="10.2" hidden="false" customHeight="true" outlineLevel="0" collapsed="false">
      <c r="A5" s="587" t="s">
        <v>404</v>
      </c>
      <c r="B5" s="757"/>
      <c r="C5" s="761" t="s">
        <v>517</v>
      </c>
      <c r="D5" s="761"/>
      <c r="E5" s="761" t="s">
        <v>518</v>
      </c>
      <c r="F5" s="761"/>
      <c r="G5" s="761" t="s">
        <v>519</v>
      </c>
      <c r="H5" s="761"/>
      <c r="I5" s="761" t="s">
        <v>520</v>
      </c>
      <c r="J5" s="761"/>
      <c r="K5" s="761" t="s">
        <v>521</v>
      </c>
      <c r="L5" s="761"/>
      <c r="M5" s="762" t="s">
        <v>522</v>
      </c>
      <c r="N5" s="762"/>
      <c r="O5" s="762" t="s">
        <v>523</v>
      </c>
      <c r="P5" s="762"/>
      <c r="Q5" s="762" t="s">
        <v>524</v>
      </c>
      <c r="R5" s="762"/>
      <c r="S5" s="762" t="s">
        <v>525</v>
      </c>
      <c r="T5" s="762"/>
      <c r="U5" s="762" t="s">
        <v>526</v>
      </c>
      <c r="V5" s="762"/>
      <c r="W5" s="763"/>
      <c r="X5" s="764"/>
      <c r="AA5" s="761" t="s">
        <v>517</v>
      </c>
      <c r="AB5" s="761"/>
      <c r="AC5" s="761" t="s">
        <v>518</v>
      </c>
      <c r="AD5" s="761"/>
      <c r="AE5" s="761" t="s">
        <v>519</v>
      </c>
      <c r="AF5" s="761"/>
      <c r="AG5" s="761" t="s">
        <v>520</v>
      </c>
      <c r="AH5" s="761"/>
      <c r="AI5" s="761" t="s">
        <v>521</v>
      </c>
      <c r="AJ5" s="761"/>
      <c r="AK5" s="762" t="s">
        <v>522</v>
      </c>
      <c r="AL5" s="762"/>
      <c r="AM5" s="762" t="s">
        <v>523</v>
      </c>
      <c r="AN5" s="762"/>
      <c r="AO5" s="762" t="s">
        <v>524</v>
      </c>
      <c r="AP5" s="762"/>
      <c r="AQ5" s="762" t="s">
        <v>525</v>
      </c>
      <c r="AR5" s="762"/>
      <c r="AS5" s="762" t="s">
        <v>526</v>
      </c>
      <c r="AT5" s="762"/>
      <c r="AU5" s="763"/>
      <c r="AV5" s="764"/>
    </row>
    <row r="6" customFormat="false" ht="12" hidden="false" customHeight="true" outlineLevel="0" collapsed="false">
      <c r="A6" s="756"/>
      <c r="B6" s="757"/>
      <c r="C6" s="765" t="s">
        <v>306</v>
      </c>
      <c r="D6" s="766" t="s">
        <v>307</v>
      </c>
      <c r="E6" s="765" t="s">
        <v>306</v>
      </c>
      <c r="F6" s="766" t="s">
        <v>307</v>
      </c>
      <c r="G6" s="765" t="s">
        <v>306</v>
      </c>
      <c r="H6" s="766" t="s">
        <v>307</v>
      </c>
      <c r="I6" s="765" t="s">
        <v>306</v>
      </c>
      <c r="J6" s="766" t="s">
        <v>307</v>
      </c>
      <c r="K6" s="765" t="s">
        <v>306</v>
      </c>
      <c r="L6" s="766" t="s">
        <v>307</v>
      </c>
      <c r="M6" s="765" t="s">
        <v>306</v>
      </c>
      <c r="N6" s="766" t="s">
        <v>307</v>
      </c>
      <c r="O6" s="765" t="s">
        <v>306</v>
      </c>
      <c r="P6" s="767" t="s">
        <v>307</v>
      </c>
      <c r="Q6" s="765" t="s">
        <v>306</v>
      </c>
      <c r="R6" s="767" t="s">
        <v>307</v>
      </c>
      <c r="S6" s="765" t="s">
        <v>306</v>
      </c>
      <c r="T6" s="768" t="s">
        <v>307</v>
      </c>
      <c r="U6" s="765" t="s">
        <v>306</v>
      </c>
      <c r="V6" s="767" t="s">
        <v>307</v>
      </c>
      <c r="W6" s="765" t="s">
        <v>306</v>
      </c>
      <c r="X6" s="766" t="s">
        <v>307</v>
      </c>
      <c r="AA6" s="765" t="s">
        <v>306</v>
      </c>
      <c r="AB6" s="766" t="s">
        <v>307</v>
      </c>
      <c r="AC6" s="765" t="s">
        <v>306</v>
      </c>
      <c r="AD6" s="766" t="s">
        <v>307</v>
      </c>
      <c r="AE6" s="765" t="s">
        <v>306</v>
      </c>
      <c r="AF6" s="766" t="s">
        <v>307</v>
      </c>
      <c r="AG6" s="765" t="s">
        <v>306</v>
      </c>
      <c r="AH6" s="766" t="s">
        <v>307</v>
      </c>
      <c r="AI6" s="765" t="s">
        <v>306</v>
      </c>
      <c r="AJ6" s="766" t="s">
        <v>307</v>
      </c>
      <c r="AK6" s="765" t="s">
        <v>306</v>
      </c>
      <c r="AL6" s="766" t="s">
        <v>307</v>
      </c>
      <c r="AM6" s="765" t="s">
        <v>306</v>
      </c>
      <c r="AN6" s="767" t="s">
        <v>307</v>
      </c>
      <c r="AO6" s="765" t="s">
        <v>306</v>
      </c>
      <c r="AP6" s="767" t="s">
        <v>307</v>
      </c>
      <c r="AQ6" s="765" t="s">
        <v>306</v>
      </c>
      <c r="AR6" s="767" t="s">
        <v>307</v>
      </c>
      <c r="AS6" s="765" t="s">
        <v>306</v>
      </c>
      <c r="AT6" s="767" t="s">
        <v>307</v>
      </c>
      <c r="AU6" s="765" t="s">
        <v>306</v>
      </c>
      <c r="AV6" s="766" t="s">
        <v>307</v>
      </c>
    </row>
    <row r="7" s="775" customFormat="true" ht="8.4" hidden="false" customHeight="false" outlineLevel="0" collapsed="false">
      <c r="A7" s="769"/>
      <c r="B7" s="770"/>
      <c r="C7" s="771" t="s">
        <v>527</v>
      </c>
      <c r="D7" s="770" t="s">
        <v>527</v>
      </c>
      <c r="E7" s="771" t="s">
        <v>527</v>
      </c>
      <c r="F7" s="770" t="s">
        <v>527</v>
      </c>
      <c r="G7" s="771" t="s">
        <v>527</v>
      </c>
      <c r="H7" s="770" t="s">
        <v>527</v>
      </c>
      <c r="I7" s="771" t="s">
        <v>527</v>
      </c>
      <c r="J7" s="770" t="s">
        <v>527</v>
      </c>
      <c r="K7" s="771" t="s">
        <v>527</v>
      </c>
      <c r="L7" s="770" t="s">
        <v>527</v>
      </c>
      <c r="M7" s="771" t="s">
        <v>527</v>
      </c>
      <c r="N7" s="770" t="s">
        <v>527</v>
      </c>
      <c r="O7" s="771" t="s">
        <v>527</v>
      </c>
      <c r="P7" s="772" t="s">
        <v>527</v>
      </c>
      <c r="Q7" s="771" t="s">
        <v>527</v>
      </c>
      <c r="R7" s="772" t="s">
        <v>527</v>
      </c>
      <c r="S7" s="771" t="s">
        <v>527</v>
      </c>
      <c r="T7" s="772" t="s">
        <v>527</v>
      </c>
      <c r="U7" s="771" t="s">
        <v>527</v>
      </c>
      <c r="V7" s="772" t="s">
        <v>527</v>
      </c>
      <c r="W7" s="773" t="s">
        <v>527</v>
      </c>
      <c r="X7" s="774" t="s">
        <v>527</v>
      </c>
      <c r="AA7" s="771" t="s">
        <v>527</v>
      </c>
      <c r="AB7" s="770" t="s">
        <v>527</v>
      </c>
      <c r="AC7" s="771" t="s">
        <v>527</v>
      </c>
      <c r="AD7" s="770" t="s">
        <v>527</v>
      </c>
      <c r="AE7" s="771" t="s">
        <v>527</v>
      </c>
      <c r="AF7" s="770" t="s">
        <v>527</v>
      </c>
      <c r="AG7" s="771" t="s">
        <v>527</v>
      </c>
      <c r="AH7" s="770" t="s">
        <v>527</v>
      </c>
      <c r="AI7" s="771" t="s">
        <v>527</v>
      </c>
      <c r="AJ7" s="770" t="s">
        <v>527</v>
      </c>
      <c r="AK7" s="771" t="s">
        <v>527</v>
      </c>
      <c r="AL7" s="770" t="s">
        <v>527</v>
      </c>
      <c r="AM7" s="771" t="s">
        <v>527</v>
      </c>
      <c r="AN7" s="772" t="s">
        <v>527</v>
      </c>
      <c r="AO7" s="771" t="s">
        <v>527</v>
      </c>
      <c r="AP7" s="772" t="s">
        <v>527</v>
      </c>
      <c r="AQ7" s="771" t="s">
        <v>527</v>
      </c>
      <c r="AR7" s="772" t="s">
        <v>527</v>
      </c>
      <c r="AS7" s="771" t="s">
        <v>527</v>
      </c>
      <c r="AT7" s="772" t="s">
        <v>527</v>
      </c>
      <c r="AU7" s="773" t="s">
        <v>527</v>
      </c>
      <c r="AV7" s="774" t="s">
        <v>527</v>
      </c>
    </row>
    <row r="8" customFormat="false" ht="13.35" hidden="false" customHeight="true" outlineLevel="0" collapsed="false">
      <c r="A8" s="278" t="str">
        <f aca="false">t1!A6</f>
        <v>SEGRETARIO A</v>
      </c>
      <c r="B8" s="595" t="str">
        <f aca="false">t1!B6</f>
        <v>0D0102</v>
      </c>
      <c r="C8" s="776" t="n">
        <f aca="false">ROUND(AA8,0)</f>
        <v>0</v>
      </c>
      <c r="D8" s="777" t="n">
        <f aca="false">ROUND(AB8,0)</f>
        <v>0</v>
      </c>
      <c r="E8" s="776" t="n">
        <f aca="false">ROUND(AC8,0)</f>
        <v>0</v>
      </c>
      <c r="F8" s="777" t="n">
        <f aca="false">ROUND(AD8,0)</f>
        <v>0</v>
      </c>
      <c r="G8" s="776" t="n">
        <f aca="false">ROUND(AE8,0)</f>
        <v>0</v>
      </c>
      <c r="H8" s="777" t="n">
        <f aca="false">ROUND(AF8,0)</f>
        <v>0</v>
      </c>
      <c r="I8" s="776" t="n">
        <f aca="false">ROUND(AG8,0)</f>
        <v>0</v>
      </c>
      <c r="J8" s="777" t="n">
        <f aca="false">ROUND(AH8,0)</f>
        <v>0</v>
      </c>
      <c r="K8" s="776" t="n">
        <f aca="false">ROUND(AI8,0)</f>
        <v>0</v>
      </c>
      <c r="L8" s="777" t="n">
        <f aca="false">ROUND(AJ8,0)</f>
        <v>0</v>
      </c>
      <c r="M8" s="776" t="n">
        <f aca="false">ROUND(AK8,0)</f>
        <v>0</v>
      </c>
      <c r="N8" s="777" t="n">
        <f aca="false">ROUND(AL8,0)</f>
        <v>0</v>
      </c>
      <c r="O8" s="776" t="n">
        <f aca="false">ROUND(AM8,0)</f>
        <v>0</v>
      </c>
      <c r="P8" s="778" t="n">
        <f aca="false">ROUND(AN8,0)</f>
        <v>0</v>
      </c>
      <c r="Q8" s="776" t="n">
        <f aca="false">ROUND(AO8,0)</f>
        <v>0</v>
      </c>
      <c r="R8" s="778" t="n">
        <f aca="false">ROUND(AP8,0)</f>
        <v>0</v>
      </c>
      <c r="S8" s="776" t="n">
        <f aca="false">ROUND(AQ8,0)</f>
        <v>0</v>
      </c>
      <c r="T8" s="779" t="n">
        <f aca="false">ROUND(AR8,0)</f>
        <v>0</v>
      </c>
      <c r="U8" s="776" t="n">
        <f aca="false">ROUND(AS8,0)</f>
        <v>0</v>
      </c>
      <c r="V8" s="779" t="n">
        <f aca="false">ROUND(AT8,0)</f>
        <v>0</v>
      </c>
      <c r="W8" s="780" t="n">
        <f aca="false">SUM(C8,E8,G8,I8,K8,M8,O8,Q8,S8,U8)</f>
        <v>0</v>
      </c>
      <c r="X8" s="781" t="n">
        <f aca="false">SUM(D8,F8,H8,J8,L8,N8,P8,R8,T8,V8)</f>
        <v>0</v>
      </c>
      <c r="Y8" s="104" t="n">
        <f aca="false">t1!M6</f>
        <v>0</v>
      </c>
      <c r="AA8" s="782"/>
      <c r="AB8" s="783"/>
      <c r="AC8" s="782"/>
      <c r="AD8" s="783"/>
      <c r="AE8" s="782"/>
      <c r="AF8" s="783"/>
      <c r="AG8" s="782"/>
      <c r="AH8" s="783"/>
      <c r="AI8" s="782"/>
      <c r="AJ8" s="783"/>
      <c r="AK8" s="782"/>
      <c r="AL8" s="783"/>
      <c r="AM8" s="782"/>
      <c r="AN8" s="784"/>
      <c r="AO8" s="782"/>
      <c r="AP8" s="784"/>
      <c r="AQ8" s="782"/>
      <c r="AR8" s="784"/>
      <c r="AS8" s="782"/>
      <c r="AT8" s="784"/>
      <c r="AU8" s="780" t="n">
        <f aca="false">SUM(AA8,AC8,AE8,AG8,AI8,AK8,AM8,AO8,AQ8,AS8)</f>
        <v>0</v>
      </c>
      <c r="AV8" s="781" t="n">
        <f aca="false">SUM(AB8,AD8,AF8,AH8,AJ8,AL8,AN8,AP8,AR8,AT8)</f>
        <v>0</v>
      </c>
      <c r="AW8" s="104"/>
    </row>
    <row r="9" customFormat="false" ht="13.35" hidden="false" customHeight="true" outlineLevel="0" collapsed="false">
      <c r="A9" s="278" t="str">
        <f aca="false">t1!A7</f>
        <v>SEGRETARIO B</v>
      </c>
      <c r="B9" s="595" t="str">
        <f aca="false">t1!B7</f>
        <v>0D0103</v>
      </c>
      <c r="C9" s="776" t="n">
        <f aca="false">ROUND(AA9,0)</f>
        <v>0</v>
      </c>
      <c r="D9" s="777" t="n">
        <f aca="false">ROUND(AB9,0)</f>
        <v>0</v>
      </c>
      <c r="E9" s="776" t="n">
        <f aca="false">ROUND(AC9,0)</f>
        <v>0</v>
      </c>
      <c r="F9" s="777" t="n">
        <f aca="false">ROUND(AD9,0)</f>
        <v>0</v>
      </c>
      <c r="G9" s="776" t="n">
        <f aca="false">ROUND(AE9,0)</f>
        <v>0</v>
      </c>
      <c r="H9" s="777" t="n">
        <f aca="false">ROUND(AF9,0)</f>
        <v>0</v>
      </c>
      <c r="I9" s="776" t="n">
        <f aca="false">ROUND(AG9,0)</f>
        <v>0</v>
      </c>
      <c r="J9" s="777" t="n">
        <f aca="false">ROUND(AH9,0)</f>
        <v>0</v>
      </c>
      <c r="K9" s="776" t="n">
        <f aca="false">ROUND(AI9,0)</f>
        <v>0</v>
      </c>
      <c r="L9" s="777" t="n">
        <f aca="false">ROUND(AJ9,0)</f>
        <v>0</v>
      </c>
      <c r="M9" s="776" t="n">
        <f aca="false">ROUND(AK9,0)</f>
        <v>0</v>
      </c>
      <c r="N9" s="777" t="n">
        <f aca="false">ROUND(AL9,0)</f>
        <v>0</v>
      </c>
      <c r="O9" s="776" t="n">
        <f aca="false">ROUND(AM9,0)</f>
        <v>0</v>
      </c>
      <c r="P9" s="778" t="n">
        <f aca="false">ROUND(AN9,0)</f>
        <v>0</v>
      </c>
      <c r="Q9" s="776" t="n">
        <f aca="false">ROUND(AO9,0)</f>
        <v>0</v>
      </c>
      <c r="R9" s="778" t="n">
        <f aca="false">ROUND(AP9,0)</f>
        <v>0</v>
      </c>
      <c r="S9" s="776" t="n">
        <f aca="false">ROUND(AQ9,0)</f>
        <v>0</v>
      </c>
      <c r="T9" s="779" t="n">
        <f aca="false">ROUND(AR9,0)</f>
        <v>0</v>
      </c>
      <c r="U9" s="776" t="n">
        <f aca="false">ROUND(AS9,0)</f>
        <v>0</v>
      </c>
      <c r="V9" s="779" t="n">
        <f aca="false">ROUND(AT9,0)</f>
        <v>0</v>
      </c>
      <c r="W9" s="785" t="n">
        <f aca="false">SUM(C9,E9,G9,I9,K9,M9,O9,Q9,S9,U9)</f>
        <v>0</v>
      </c>
      <c r="X9" s="786" t="n">
        <f aca="false">SUM(D9,F9,H9,J9,L9,N9,P9,R9,T9,V9)</f>
        <v>0</v>
      </c>
      <c r="Y9" s="104" t="n">
        <f aca="false">t1!M7</f>
        <v>0</v>
      </c>
      <c r="AA9" s="782"/>
      <c r="AB9" s="783"/>
      <c r="AC9" s="782"/>
      <c r="AD9" s="783"/>
      <c r="AE9" s="782"/>
      <c r="AF9" s="783"/>
      <c r="AG9" s="782"/>
      <c r="AH9" s="783"/>
      <c r="AI9" s="782"/>
      <c r="AJ9" s="783"/>
      <c r="AK9" s="782"/>
      <c r="AL9" s="783"/>
      <c r="AM9" s="782"/>
      <c r="AN9" s="784"/>
      <c r="AO9" s="782"/>
      <c r="AP9" s="784"/>
      <c r="AQ9" s="782"/>
      <c r="AR9" s="784"/>
      <c r="AS9" s="782"/>
      <c r="AT9" s="784"/>
      <c r="AU9" s="785" t="n">
        <f aca="false">SUM(AA9,AC9,AE9,AG9,AI9,AK9,AM9,AO9,AQ9,AS9)</f>
        <v>0</v>
      </c>
      <c r="AV9" s="786" t="n">
        <f aca="false">SUM(AB9,AD9,AF9,AH9,AJ9,AL9,AN9,AP9,AR9,AT9)</f>
        <v>0</v>
      </c>
      <c r="AW9" s="104"/>
    </row>
    <row r="10" customFormat="false" ht="13.35" hidden="false" customHeight="true" outlineLevel="0" collapsed="false">
      <c r="A10" s="278" t="str">
        <f aca="false">t1!A8</f>
        <v>SEGRETARIO C</v>
      </c>
      <c r="B10" s="595" t="str">
        <f aca="false">t1!B8</f>
        <v>0D0485</v>
      </c>
      <c r="C10" s="776" t="n">
        <f aca="false">ROUND(AA10,0)</f>
        <v>0</v>
      </c>
      <c r="D10" s="777" t="n">
        <f aca="false">ROUND(AB10,0)</f>
        <v>0</v>
      </c>
      <c r="E10" s="776" t="n">
        <f aca="false">ROUND(AC10,0)</f>
        <v>0</v>
      </c>
      <c r="F10" s="777" t="n">
        <f aca="false">ROUND(AD10,0)</f>
        <v>0</v>
      </c>
      <c r="G10" s="776" t="n">
        <f aca="false">ROUND(AE10,0)</f>
        <v>0</v>
      </c>
      <c r="H10" s="777" t="n">
        <f aca="false">ROUND(AF10,0)</f>
        <v>0</v>
      </c>
      <c r="I10" s="776" t="n">
        <f aca="false">ROUND(AG10,0)</f>
        <v>0</v>
      </c>
      <c r="J10" s="777" t="n">
        <f aca="false">ROUND(AH10,0)</f>
        <v>0</v>
      </c>
      <c r="K10" s="776" t="n">
        <f aca="false">ROUND(AI10,0)</f>
        <v>0</v>
      </c>
      <c r="L10" s="777" t="n">
        <f aca="false">ROUND(AJ10,0)</f>
        <v>0</v>
      </c>
      <c r="M10" s="776" t="n">
        <f aca="false">ROUND(AK10,0)</f>
        <v>0</v>
      </c>
      <c r="N10" s="777" t="n">
        <f aca="false">ROUND(AL10,0)</f>
        <v>0</v>
      </c>
      <c r="O10" s="776" t="n">
        <f aca="false">ROUND(AM10,0)</f>
        <v>0</v>
      </c>
      <c r="P10" s="778" t="n">
        <f aca="false">ROUND(AN10,0)</f>
        <v>0</v>
      </c>
      <c r="Q10" s="776" t="n">
        <f aca="false">ROUND(AO10,0)</f>
        <v>0</v>
      </c>
      <c r="R10" s="778" t="n">
        <f aca="false">ROUND(AP10,0)</f>
        <v>0</v>
      </c>
      <c r="S10" s="776" t="n">
        <f aca="false">ROUND(AQ10,0)</f>
        <v>0</v>
      </c>
      <c r="T10" s="779" t="n">
        <f aca="false">ROUND(AR10,0)</f>
        <v>0</v>
      </c>
      <c r="U10" s="776" t="n">
        <f aca="false">ROUND(AS10,0)</f>
        <v>0</v>
      </c>
      <c r="V10" s="779" t="n">
        <f aca="false">ROUND(AT10,0)</f>
        <v>0</v>
      </c>
      <c r="W10" s="785" t="n">
        <f aca="false">SUM(C10,E10,G10,I10,K10,M10,O10,Q10,S10,U10)</f>
        <v>0</v>
      </c>
      <c r="X10" s="786" t="n">
        <f aca="false">SUM(D10,F10,H10,J10,L10,N10,P10,R10,T10,V10)</f>
        <v>0</v>
      </c>
      <c r="Y10" s="104" t="n">
        <f aca="false">t1!M8</f>
        <v>0</v>
      </c>
      <c r="AA10" s="782"/>
      <c r="AB10" s="783"/>
      <c r="AC10" s="782"/>
      <c r="AD10" s="783"/>
      <c r="AE10" s="782"/>
      <c r="AF10" s="783"/>
      <c r="AG10" s="782"/>
      <c r="AH10" s="783"/>
      <c r="AI10" s="782"/>
      <c r="AJ10" s="783"/>
      <c r="AK10" s="782"/>
      <c r="AL10" s="783"/>
      <c r="AM10" s="782"/>
      <c r="AN10" s="784"/>
      <c r="AO10" s="782"/>
      <c r="AP10" s="784"/>
      <c r="AQ10" s="782"/>
      <c r="AR10" s="784"/>
      <c r="AS10" s="782"/>
      <c r="AT10" s="784"/>
      <c r="AU10" s="785" t="n">
        <f aca="false">SUM(AA10,AC10,AE10,AG10,AI10,AK10,AM10,AO10,AQ10,AS10)</f>
        <v>0</v>
      </c>
      <c r="AV10" s="786" t="n">
        <f aca="false">SUM(AB10,AD10,AF10,AH10,AJ10,AL10,AN10,AP10,AR10,AT10)</f>
        <v>0</v>
      </c>
      <c r="AW10" s="104"/>
    </row>
    <row r="11" customFormat="false" ht="13.35" hidden="false" customHeight="true" outlineLevel="0" collapsed="false">
      <c r="A11" s="278" t="str">
        <f aca="false">t1!A9</f>
        <v>DIRETTORE  GENERALE</v>
      </c>
      <c r="B11" s="595" t="str">
        <f aca="false">t1!B9</f>
        <v>0D0097</v>
      </c>
      <c r="C11" s="776" t="n">
        <f aca="false">ROUND(AA11,0)</f>
        <v>0</v>
      </c>
      <c r="D11" s="777" t="n">
        <f aca="false">ROUND(AB11,0)</f>
        <v>0</v>
      </c>
      <c r="E11" s="776" t="n">
        <f aca="false">ROUND(AC11,0)</f>
        <v>0</v>
      </c>
      <c r="F11" s="777" t="n">
        <f aca="false">ROUND(AD11,0)</f>
        <v>0</v>
      </c>
      <c r="G11" s="776" t="n">
        <f aca="false">ROUND(AE11,0)</f>
        <v>0</v>
      </c>
      <c r="H11" s="777" t="n">
        <f aca="false">ROUND(AF11,0)</f>
        <v>0</v>
      </c>
      <c r="I11" s="776" t="n">
        <f aca="false">ROUND(AG11,0)</f>
        <v>0</v>
      </c>
      <c r="J11" s="777" t="n">
        <f aca="false">ROUND(AH11,0)</f>
        <v>0</v>
      </c>
      <c r="K11" s="776" t="n">
        <f aca="false">ROUND(AI11,0)</f>
        <v>0</v>
      </c>
      <c r="L11" s="777" t="n">
        <f aca="false">ROUND(AJ11,0)</f>
        <v>0</v>
      </c>
      <c r="M11" s="776" t="n">
        <f aca="false">ROUND(AK11,0)</f>
        <v>0</v>
      </c>
      <c r="N11" s="777" t="n">
        <f aca="false">ROUND(AL11,0)</f>
        <v>0</v>
      </c>
      <c r="O11" s="776" t="n">
        <f aca="false">ROUND(AM11,0)</f>
        <v>0</v>
      </c>
      <c r="P11" s="778" t="n">
        <f aca="false">ROUND(AN11,0)</f>
        <v>0</v>
      </c>
      <c r="Q11" s="776" t="n">
        <f aca="false">ROUND(AO11,0)</f>
        <v>0</v>
      </c>
      <c r="R11" s="778" t="n">
        <f aca="false">ROUND(AP11,0)</f>
        <v>0</v>
      </c>
      <c r="S11" s="776" t="n">
        <f aca="false">ROUND(AQ11,0)</f>
        <v>0</v>
      </c>
      <c r="T11" s="779" t="n">
        <f aca="false">ROUND(AR11,0)</f>
        <v>0</v>
      </c>
      <c r="U11" s="776" t="n">
        <f aca="false">ROUND(AS11,0)</f>
        <v>0</v>
      </c>
      <c r="V11" s="779" t="n">
        <f aca="false">ROUND(AT11,0)</f>
        <v>0</v>
      </c>
      <c r="W11" s="785" t="n">
        <f aca="false">SUM(C11,E11,G11,I11,K11,M11,O11,Q11,S11,U11)</f>
        <v>0</v>
      </c>
      <c r="X11" s="786" t="n">
        <f aca="false">SUM(D11,F11,H11,J11,L11,N11,P11,R11,T11,V11)</f>
        <v>0</v>
      </c>
      <c r="Y11" s="104" t="n">
        <f aca="false">t1!M9</f>
        <v>0</v>
      </c>
      <c r="AA11" s="782"/>
      <c r="AB11" s="783"/>
      <c r="AC11" s="782"/>
      <c r="AD11" s="783"/>
      <c r="AE11" s="782"/>
      <c r="AF11" s="783"/>
      <c r="AG11" s="782"/>
      <c r="AH11" s="783"/>
      <c r="AI11" s="782"/>
      <c r="AJ11" s="783"/>
      <c r="AK11" s="782"/>
      <c r="AL11" s="783"/>
      <c r="AM11" s="782"/>
      <c r="AN11" s="784"/>
      <c r="AO11" s="782"/>
      <c r="AP11" s="784"/>
      <c r="AQ11" s="782"/>
      <c r="AR11" s="784"/>
      <c r="AS11" s="782"/>
      <c r="AT11" s="784"/>
      <c r="AU11" s="785" t="n">
        <f aca="false">SUM(AA11,AC11,AE11,AG11,AI11,AK11,AM11,AO11,AQ11,AS11)</f>
        <v>0</v>
      </c>
      <c r="AV11" s="786" t="n">
        <f aca="false">SUM(AB11,AD11,AF11,AH11,AJ11,AL11,AN11,AP11,AR11,AT11)</f>
        <v>0</v>
      </c>
      <c r="AW11" s="104"/>
    </row>
    <row r="12" customFormat="false" ht="13.35" hidden="false" customHeight="true" outlineLevel="0" collapsed="false">
      <c r="A12" s="278" t="str">
        <f aca="false">t1!A10</f>
        <v>ALTE SPECIALIZZ. FUORI D.O.</v>
      </c>
      <c r="B12" s="595" t="str">
        <f aca="false">t1!B10</f>
        <v>0D0095</v>
      </c>
      <c r="C12" s="776" t="n">
        <f aca="false">ROUND(AA12,0)</f>
        <v>0</v>
      </c>
      <c r="D12" s="777" t="n">
        <f aca="false">ROUND(AB12,0)</f>
        <v>0</v>
      </c>
      <c r="E12" s="776" t="n">
        <f aca="false">ROUND(AC12,0)</f>
        <v>0</v>
      </c>
      <c r="F12" s="777" t="n">
        <f aca="false">ROUND(AD12,0)</f>
        <v>0</v>
      </c>
      <c r="G12" s="776" t="n">
        <f aca="false">ROUND(AE12,0)</f>
        <v>0</v>
      </c>
      <c r="H12" s="777" t="n">
        <f aca="false">ROUND(AF12,0)</f>
        <v>0</v>
      </c>
      <c r="I12" s="776" t="n">
        <f aca="false">ROUND(AG12,0)</f>
        <v>0</v>
      </c>
      <c r="J12" s="777" t="n">
        <f aca="false">ROUND(AH12,0)</f>
        <v>0</v>
      </c>
      <c r="K12" s="776" t="n">
        <f aca="false">ROUND(AI12,0)</f>
        <v>0</v>
      </c>
      <c r="L12" s="777" t="n">
        <f aca="false">ROUND(AJ12,0)</f>
        <v>0</v>
      </c>
      <c r="M12" s="776" t="n">
        <f aca="false">ROUND(AK12,0)</f>
        <v>0</v>
      </c>
      <c r="N12" s="777" t="n">
        <f aca="false">ROUND(AL12,0)</f>
        <v>0</v>
      </c>
      <c r="O12" s="776" t="n">
        <f aca="false">ROUND(AM12,0)</f>
        <v>0</v>
      </c>
      <c r="P12" s="778" t="n">
        <f aca="false">ROUND(AN12,0)</f>
        <v>0</v>
      </c>
      <c r="Q12" s="776" t="n">
        <f aca="false">ROUND(AO12,0)</f>
        <v>0</v>
      </c>
      <c r="R12" s="778" t="n">
        <f aca="false">ROUND(AP12,0)</f>
        <v>0</v>
      </c>
      <c r="S12" s="776" t="n">
        <f aca="false">ROUND(AQ12,0)</f>
        <v>0</v>
      </c>
      <c r="T12" s="779" t="n">
        <f aca="false">ROUND(AR12,0)</f>
        <v>0</v>
      </c>
      <c r="U12" s="776" t="n">
        <f aca="false">ROUND(AS12,0)</f>
        <v>0</v>
      </c>
      <c r="V12" s="779" t="n">
        <f aca="false">ROUND(AT12,0)</f>
        <v>0</v>
      </c>
      <c r="W12" s="785" t="n">
        <f aca="false">SUM(C12,E12,G12,I12,K12,M12,O12,Q12,S12,U12)</f>
        <v>0</v>
      </c>
      <c r="X12" s="786" t="n">
        <f aca="false">SUM(D12,F12,H12,J12,L12,N12,P12,R12,T12,V12)</f>
        <v>0</v>
      </c>
      <c r="Y12" s="104" t="n">
        <f aca="false">t1!M10</f>
        <v>0</v>
      </c>
      <c r="AA12" s="782"/>
      <c r="AB12" s="783"/>
      <c r="AC12" s="782"/>
      <c r="AD12" s="783"/>
      <c r="AE12" s="782"/>
      <c r="AF12" s="783"/>
      <c r="AG12" s="782"/>
      <c r="AH12" s="783"/>
      <c r="AI12" s="782"/>
      <c r="AJ12" s="783"/>
      <c r="AK12" s="782"/>
      <c r="AL12" s="783"/>
      <c r="AM12" s="782"/>
      <c r="AN12" s="784"/>
      <c r="AO12" s="782"/>
      <c r="AP12" s="784"/>
      <c r="AQ12" s="782"/>
      <c r="AR12" s="784"/>
      <c r="AS12" s="782"/>
      <c r="AT12" s="784"/>
      <c r="AU12" s="785" t="n">
        <f aca="false">SUM(AA12,AC12,AE12,AG12,AI12,AK12,AM12,AO12,AQ12,AS12)</f>
        <v>0</v>
      </c>
      <c r="AV12" s="786" t="n">
        <f aca="false">SUM(AB12,AD12,AF12,AH12,AJ12,AL12,AN12,AP12,AR12,AT12)</f>
        <v>0</v>
      </c>
      <c r="AW12" s="104"/>
    </row>
    <row r="13" customFormat="false" ht="13.35" hidden="false" customHeight="true" outlineLevel="0" collapsed="false">
      <c r="A13" s="278" t="str">
        <f aca="false">t1!A11</f>
        <v>DIRIGENTE A TEMPO DETERMINATO FUORI D.O.</v>
      </c>
      <c r="B13" s="595" t="str">
        <f aca="false">t1!B11</f>
        <v>0D0098</v>
      </c>
      <c r="C13" s="776" t="n">
        <f aca="false">ROUND(AA13,0)</f>
        <v>0</v>
      </c>
      <c r="D13" s="777" t="n">
        <f aca="false">ROUND(AB13,0)</f>
        <v>0</v>
      </c>
      <c r="E13" s="776" t="n">
        <f aca="false">ROUND(AC13,0)</f>
        <v>0</v>
      </c>
      <c r="F13" s="777" t="n">
        <f aca="false">ROUND(AD13,0)</f>
        <v>0</v>
      </c>
      <c r="G13" s="776" t="n">
        <f aca="false">ROUND(AE13,0)</f>
        <v>0</v>
      </c>
      <c r="H13" s="777" t="n">
        <f aca="false">ROUND(AF13,0)</f>
        <v>0</v>
      </c>
      <c r="I13" s="776" t="n">
        <f aca="false">ROUND(AG13,0)</f>
        <v>0</v>
      </c>
      <c r="J13" s="777" t="n">
        <f aca="false">ROUND(AH13,0)</f>
        <v>0</v>
      </c>
      <c r="K13" s="776" t="n">
        <f aca="false">ROUND(AI13,0)</f>
        <v>0</v>
      </c>
      <c r="L13" s="777" t="n">
        <f aca="false">ROUND(AJ13,0)</f>
        <v>0</v>
      </c>
      <c r="M13" s="776" t="n">
        <f aca="false">ROUND(AK13,0)</f>
        <v>0</v>
      </c>
      <c r="N13" s="777" t="n">
        <f aca="false">ROUND(AL13,0)</f>
        <v>0</v>
      </c>
      <c r="O13" s="776" t="n">
        <f aca="false">ROUND(AM13,0)</f>
        <v>0</v>
      </c>
      <c r="P13" s="778" t="n">
        <f aca="false">ROUND(AN13,0)</f>
        <v>0</v>
      </c>
      <c r="Q13" s="776" t="n">
        <f aca="false">ROUND(AO13,0)</f>
        <v>0</v>
      </c>
      <c r="R13" s="778" t="n">
        <f aca="false">ROUND(AP13,0)</f>
        <v>0</v>
      </c>
      <c r="S13" s="776" t="n">
        <f aca="false">ROUND(AQ13,0)</f>
        <v>0</v>
      </c>
      <c r="T13" s="779" t="n">
        <f aca="false">ROUND(AR13,0)</f>
        <v>0</v>
      </c>
      <c r="U13" s="776" t="n">
        <f aca="false">ROUND(AS13,0)</f>
        <v>0</v>
      </c>
      <c r="V13" s="779" t="n">
        <f aca="false">ROUND(AT13,0)</f>
        <v>0</v>
      </c>
      <c r="W13" s="785" t="n">
        <f aca="false">SUM(C13,E13,G13,I13,K13,M13,O13,Q13,S13,U13)</f>
        <v>0</v>
      </c>
      <c r="X13" s="786" t="n">
        <f aca="false">SUM(D13,F13,H13,J13,L13,N13,P13,R13,T13,V13)</f>
        <v>0</v>
      </c>
      <c r="Y13" s="104" t="n">
        <f aca="false">t1!M11</f>
        <v>0</v>
      </c>
      <c r="AA13" s="782"/>
      <c r="AB13" s="783"/>
      <c r="AC13" s="782"/>
      <c r="AD13" s="783"/>
      <c r="AE13" s="782"/>
      <c r="AF13" s="783"/>
      <c r="AG13" s="782"/>
      <c r="AH13" s="783"/>
      <c r="AI13" s="782"/>
      <c r="AJ13" s="783"/>
      <c r="AK13" s="782"/>
      <c r="AL13" s="783"/>
      <c r="AM13" s="782"/>
      <c r="AN13" s="784"/>
      <c r="AO13" s="782"/>
      <c r="AP13" s="784"/>
      <c r="AQ13" s="782"/>
      <c r="AR13" s="784"/>
      <c r="AS13" s="782"/>
      <c r="AT13" s="784"/>
      <c r="AU13" s="785" t="n">
        <f aca="false">SUM(AA13,AC13,AE13,AG13,AI13,AK13,AM13,AO13,AQ13,AS13)</f>
        <v>0</v>
      </c>
      <c r="AV13" s="786" t="n">
        <f aca="false">SUM(AB13,AD13,AF13,AH13,AJ13,AL13,AN13,AP13,AR13,AT13)</f>
        <v>0</v>
      </c>
      <c r="AW13" s="104"/>
    </row>
    <row r="14" customFormat="false" ht="13.35" hidden="false" customHeight="true" outlineLevel="0" collapsed="false">
      <c r="A14" s="278" t="str">
        <f aca="false">t1!A12</f>
        <v>SEGRETARIO GENERALE CCIAA</v>
      </c>
      <c r="B14" s="595" t="str">
        <f aca="false">t1!B12</f>
        <v>0D0104</v>
      </c>
      <c r="C14" s="776" t="n">
        <f aca="false">ROUND(AA14,0)</f>
        <v>0</v>
      </c>
      <c r="D14" s="777" t="n">
        <f aca="false">ROUND(AB14,0)</f>
        <v>0</v>
      </c>
      <c r="E14" s="776" t="n">
        <f aca="false">ROUND(AC14,0)</f>
        <v>0</v>
      </c>
      <c r="F14" s="777" t="n">
        <f aca="false">ROUND(AD14,0)</f>
        <v>0</v>
      </c>
      <c r="G14" s="776" t="n">
        <f aca="false">ROUND(AE14,0)</f>
        <v>0</v>
      </c>
      <c r="H14" s="777" t="n">
        <f aca="false">ROUND(AF14,0)</f>
        <v>0</v>
      </c>
      <c r="I14" s="776" t="n">
        <f aca="false">ROUND(AG14,0)</f>
        <v>0</v>
      </c>
      <c r="J14" s="777" t="n">
        <f aca="false">ROUND(AH14,0)</f>
        <v>0</v>
      </c>
      <c r="K14" s="776" t="n">
        <f aca="false">ROUND(AI14,0)</f>
        <v>0</v>
      </c>
      <c r="L14" s="777" t="n">
        <f aca="false">ROUND(AJ14,0)</f>
        <v>0</v>
      </c>
      <c r="M14" s="776" t="n">
        <f aca="false">ROUND(AK14,0)</f>
        <v>0</v>
      </c>
      <c r="N14" s="777" t="n">
        <f aca="false">ROUND(AL14,0)</f>
        <v>0</v>
      </c>
      <c r="O14" s="776" t="n">
        <f aca="false">ROUND(AM14,0)</f>
        <v>0</v>
      </c>
      <c r="P14" s="778" t="n">
        <f aca="false">ROUND(AN14,0)</f>
        <v>0</v>
      </c>
      <c r="Q14" s="776" t="n">
        <f aca="false">ROUND(AO14,0)</f>
        <v>0</v>
      </c>
      <c r="R14" s="778" t="n">
        <f aca="false">ROUND(AP14,0)</f>
        <v>0</v>
      </c>
      <c r="S14" s="776" t="n">
        <f aca="false">ROUND(AQ14,0)</f>
        <v>0</v>
      </c>
      <c r="T14" s="779" t="n">
        <f aca="false">ROUND(AR14,0)</f>
        <v>0</v>
      </c>
      <c r="U14" s="776" t="n">
        <f aca="false">ROUND(AS14,0)</f>
        <v>0</v>
      </c>
      <c r="V14" s="779" t="n">
        <f aca="false">ROUND(AT14,0)</f>
        <v>0</v>
      </c>
      <c r="W14" s="785" t="n">
        <f aca="false">SUM(C14,E14,G14,I14,K14,M14,O14,Q14,S14,U14)</f>
        <v>0</v>
      </c>
      <c r="X14" s="786" t="n">
        <f aca="false">SUM(D14,F14,H14,J14,L14,N14,P14,R14,T14,V14)</f>
        <v>0</v>
      </c>
      <c r="Y14" s="104" t="n">
        <f aca="false">t1!M12</f>
        <v>0</v>
      </c>
      <c r="AA14" s="782"/>
      <c r="AB14" s="783"/>
      <c r="AC14" s="782"/>
      <c r="AD14" s="783"/>
      <c r="AE14" s="782"/>
      <c r="AF14" s="783"/>
      <c r="AG14" s="782"/>
      <c r="AH14" s="783"/>
      <c r="AI14" s="782"/>
      <c r="AJ14" s="783"/>
      <c r="AK14" s="782"/>
      <c r="AL14" s="783"/>
      <c r="AM14" s="782"/>
      <c r="AN14" s="784"/>
      <c r="AO14" s="782"/>
      <c r="AP14" s="784"/>
      <c r="AQ14" s="782"/>
      <c r="AR14" s="784"/>
      <c r="AS14" s="782"/>
      <c r="AT14" s="784"/>
      <c r="AU14" s="785" t="n">
        <f aca="false">SUM(AA14,AC14,AE14,AG14,AI14,AK14,AM14,AO14,AQ14,AS14)</f>
        <v>0</v>
      </c>
      <c r="AV14" s="786" t="n">
        <f aca="false">SUM(AB14,AD14,AF14,AH14,AJ14,AL14,AN14,AP14,AR14,AT14)</f>
        <v>0</v>
      </c>
      <c r="AW14" s="104"/>
    </row>
    <row r="15" customFormat="false" ht="13.35" hidden="false" customHeight="true" outlineLevel="0" collapsed="false">
      <c r="A15" s="278" t="str">
        <f aca="false">t1!A13</f>
        <v>DIRIGENTE A TEMPO INDETERMINATO</v>
      </c>
      <c r="B15" s="595" t="str">
        <f aca="false">t1!B13</f>
        <v>0D0164</v>
      </c>
      <c r="C15" s="776" t="n">
        <f aca="false">ROUND(AA15,0)</f>
        <v>0</v>
      </c>
      <c r="D15" s="777" t="n">
        <f aca="false">ROUND(AB15,0)</f>
        <v>0</v>
      </c>
      <c r="E15" s="776" t="n">
        <f aca="false">ROUND(AC15,0)</f>
        <v>0</v>
      </c>
      <c r="F15" s="777" t="n">
        <f aca="false">ROUND(AD15,0)</f>
        <v>0</v>
      </c>
      <c r="G15" s="776" t="n">
        <f aca="false">ROUND(AE15,0)</f>
        <v>0</v>
      </c>
      <c r="H15" s="777" t="n">
        <f aca="false">ROUND(AF15,0)</f>
        <v>0</v>
      </c>
      <c r="I15" s="776" t="n">
        <f aca="false">ROUND(AG15,0)</f>
        <v>0</v>
      </c>
      <c r="J15" s="777" t="n">
        <f aca="false">ROUND(AH15,0)</f>
        <v>0</v>
      </c>
      <c r="K15" s="776" t="n">
        <f aca="false">ROUND(AI15,0)</f>
        <v>0</v>
      </c>
      <c r="L15" s="777" t="n">
        <f aca="false">ROUND(AJ15,0)</f>
        <v>0</v>
      </c>
      <c r="M15" s="776" t="n">
        <f aca="false">ROUND(AK15,0)</f>
        <v>0</v>
      </c>
      <c r="N15" s="777" t="n">
        <f aca="false">ROUND(AL15,0)</f>
        <v>0</v>
      </c>
      <c r="O15" s="776" t="n">
        <f aca="false">ROUND(AM15,0)</f>
        <v>0</v>
      </c>
      <c r="P15" s="778" t="n">
        <f aca="false">ROUND(AN15,0)</f>
        <v>0</v>
      </c>
      <c r="Q15" s="776" t="n">
        <f aca="false">ROUND(AO15,0)</f>
        <v>0</v>
      </c>
      <c r="R15" s="778" t="n">
        <f aca="false">ROUND(AP15,0)</f>
        <v>0</v>
      </c>
      <c r="S15" s="776" t="n">
        <f aca="false">ROUND(AQ15,0)</f>
        <v>0</v>
      </c>
      <c r="T15" s="779" t="n">
        <f aca="false">ROUND(AR15,0)</f>
        <v>0</v>
      </c>
      <c r="U15" s="776" t="n">
        <f aca="false">ROUND(AS15,0)</f>
        <v>0</v>
      </c>
      <c r="V15" s="779" t="n">
        <f aca="false">ROUND(AT15,0)</f>
        <v>0</v>
      </c>
      <c r="W15" s="785" t="n">
        <f aca="false">SUM(C15,E15,G15,I15,K15,M15,O15,Q15,S15,U15)</f>
        <v>0</v>
      </c>
      <c r="X15" s="786" t="n">
        <f aca="false">SUM(D15,F15,H15,J15,L15,N15,P15,R15,T15,V15)</f>
        <v>0</v>
      </c>
      <c r="Y15" s="104" t="n">
        <f aca="false">t1!M13</f>
        <v>0</v>
      </c>
      <c r="AA15" s="782"/>
      <c r="AB15" s="783"/>
      <c r="AC15" s="782"/>
      <c r="AD15" s="783"/>
      <c r="AE15" s="782"/>
      <c r="AF15" s="783"/>
      <c r="AG15" s="782"/>
      <c r="AH15" s="783"/>
      <c r="AI15" s="782"/>
      <c r="AJ15" s="783"/>
      <c r="AK15" s="782"/>
      <c r="AL15" s="783"/>
      <c r="AM15" s="782"/>
      <c r="AN15" s="784"/>
      <c r="AO15" s="782"/>
      <c r="AP15" s="784"/>
      <c r="AQ15" s="782"/>
      <c r="AR15" s="784"/>
      <c r="AS15" s="782"/>
      <c r="AT15" s="784"/>
      <c r="AU15" s="785" t="n">
        <f aca="false">SUM(AA15,AC15,AE15,AG15,AI15,AK15,AM15,AO15,AQ15,AS15)</f>
        <v>0</v>
      </c>
      <c r="AV15" s="786" t="n">
        <f aca="false">SUM(AB15,AD15,AF15,AH15,AJ15,AL15,AN15,AP15,AR15,AT15)</f>
        <v>0</v>
      </c>
      <c r="AW15" s="104"/>
    </row>
    <row r="16" customFormat="false" ht="13.35" hidden="false" customHeight="true" outlineLevel="0" collapsed="false">
      <c r="A16" s="278" t="str">
        <f aca="false">t1!A14</f>
        <v>DIRIGENTE A TEMPO DETERMINATO IN D.O.</v>
      </c>
      <c r="B16" s="595" t="str">
        <f aca="false">t1!B14</f>
        <v>0D0165</v>
      </c>
      <c r="C16" s="776" t="n">
        <f aca="false">ROUND(AA16,0)</f>
        <v>0</v>
      </c>
      <c r="D16" s="777" t="n">
        <f aca="false">ROUND(AB16,0)</f>
        <v>0</v>
      </c>
      <c r="E16" s="776" t="n">
        <f aca="false">ROUND(AC16,0)</f>
        <v>0</v>
      </c>
      <c r="F16" s="777" t="n">
        <f aca="false">ROUND(AD16,0)</f>
        <v>0</v>
      </c>
      <c r="G16" s="776" t="n">
        <f aca="false">ROUND(AE16,0)</f>
        <v>0</v>
      </c>
      <c r="H16" s="777" t="n">
        <f aca="false">ROUND(AF16,0)</f>
        <v>0</v>
      </c>
      <c r="I16" s="776" t="n">
        <f aca="false">ROUND(AG16,0)</f>
        <v>0</v>
      </c>
      <c r="J16" s="777" t="n">
        <f aca="false">ROUND(AH16,0)</f>
        <v>0</v>
      </c>
      <c r="K16" s="776" t="n">
        <f aca="false">ROUND(AI16,0)</f>
        <v>0</v>
      </c>
      <c r="L16" s="777" t="n">
        <f aca="false">ROUND(AJ16,0)</f>
        <v>0</v>
      </c>
      <c r="M16" s="776" t="n">
        <f aca="false">ROUND(AK16,0)</f>
        <v>0</v>
      </c>
      <c r="N16" s="777" t="n">
        <f aca="false">ROUND(AL16,0)</f>
        <v>0</v>
      </c>
      <c r="O16" s="776" t="n">
        <f aca="false">ROUND(AM16,0)</f>
        <v>0</v>
      </c>
      <c r="P16" s="778" t="n">
        <f aca="false">ROUND(AN16,0)</f>
        <v>0</v>
      </c>
      <c r="Q16" s="776" t="n">
        <f aca="false">ROUND(AO16,0)</f>
        <v>0</v>
      </c>
      <c r="R16" s="778" t="n">
        <f aca="false">ROUND(AP16,0)</f>
        <v>0</v>
      </c>
      <c r="S16" s="776" t="n">
        <f aca="false">ROUND(AQ16,0)</f>
        <v>0</v>
      </c>
      <c r="T16" s="779" t="n">
        <f aca="false">ROUND(AR16,0)</f>
        <v>0</v>
      </c>
      <c r="U16" s="776" t="n">
        <f aca="false">ROUND(AS16,0)</f>
        <v>0</v>
      </c>
      <c r="V16" s="779" t="n">
        <f aca="false">ROUND(AT16,0)</f>
        <v>0</v>
      </c>
      <c r="W16" s="785" t="n">
        <f aca="false">SUM(C16,E16,G16,I16,K16,M16,O16,Q16,S16,U16)</f>
        <v>0</v>
      </c>
      <c r="X16" s="786" t="n">
        <f aca="false">SUM(D16,F16,H16,J16,L16,N16,P16,R16,T16,V16)</f>
        <v>0</v>
      </c>
      <c r="Y16" s="104" t="n">
        <f aca="false">t1!M14</f>
        <v>0</v>
      </c>
      <c r="AA16" s="782"/>
      <c r="AB16" s="783"/>
      <c r="AC16" s="782"/>
      <c r="AD16" s="783"/>
      <c r="AE16" s="782"/>
      <c r="AF16" s="783"/>
      <c r="AG16" s="782"/>
      <c r="AH16" s="783"/>
      <c r="AI16" s="782"/>
      <c r="AJ16" s="783"/>
      <c r="AK16" s="782"/>
      <c r="AL16" s="783"/>
      <c r="AM16" s="782"/>
      <c r="AN16" s="784"/>
      <c r="AO16" s="782"/>
      <c r="AP16" s="784"/>
      <c r="AQ16" s="782"/>
      <c r="AR16" s="784"/>
      <c r="AS16" s="782"/>
      <c r="AT16" s="784"/>
      <c r="AU16" s="785" t="n">
        <f aca="false">SUM(AA16,AC16,AE16,AG16,AI16,AK16,AM16,AO16,AQ16,AS16)</f>
        <v>0</v>
      </c>
      <c r="AV16" s="786" t="n">
        <f aca="false">SUM(AB16,AD16,AF16,AH16,AJ16,AL16,AN16,AP16,AR16,AT16)</f>
        <v>0</v>
      </c>
      <c r="AW16" s="104"/>
    </row>
    <row r="17" customFormat="false" ht="13.35" hidden="false" customHeight="true" outlineLevel="0" collapsed="false">
      <c r="A17" s="278" t="str">
        <f aca="false">t1!A15</f>
        <v>ALTE SPECIALIZZ. IN D.O. </v>
      </c>
      <c r="B17" s="595" t="str">
        <f aca="false">t1!B15</f>
        <v>0D0I95</v>
      </c>
      <c r="C17" s="776" t="n">
        <f aca="false">ROUND(AA17,0)</f>
        <v>0</v>
      </c>
      <c r="D17" s="777" t="n">
        <f aca="false">ROUND(AB17,0)</f>
        <v>0</v>
      </c>
      <c r="E17" s="776" t="n">
        <f aca="false">ROUND(AC17,0)</f>
        <v>0</v>
      </c>
      <c r="F17" s="777" t="n">
        <f aca="false">ROUND(AD17,0)</f>
        <v>0</v>
      </c>
      <c r="G17" s="776" t="n">
        <f aca="false">ROUND(AE17,0)</f>
        <v>0</v>
      </c>
      <c r="H17" s="777" t="n">
        <f aca="false">ROUND(AF17,0)</f>
        <v>0</v>
      </c>
      <c r="I17" s="776" t="n">
        <f aca="false">ROUND(AG17,0)</f>
        <v>0</v>
      </c>
      <c r="J17" s="777" t="n">
        <f aca="false">ROUND(AH17,0)</f>
        <v>0</v>
      </c>
      <c r="K17" s="776" t="n">
        <f aca="false">ROUND(AI17,0)</f>
        <v>0</v>
      </c>
      <c r="L17" s="777" t="n">
        <f aca="false">ROUND(AJ17,0)</f>
        <v>0</v>
      </c>
      <c r="M17" s="776" t="n">
        <f aca="false">ROUND(AK17,0)</f>
        <v>0</v>
      </c>
      <c r="N17" s="777" t="n">
        <f aca="false">ROUND(AL17,0)</f>
        <v>0</v>
      </c>
      <c r="O17" s="776" t="n">
        <f aca="false">ROUND(AM17,0)</f>
        <v>0</v>
      </c>
      <c r="P17" s="778" t="n">
        <f aca="false">ROUND(AN17,0)</f>
        <v>0</v>
      </c>
      <c r="Q17" s="776" t="n">
        <f aca="false">ROUND(AO17,0)</f>
        <v>0</v>
      </c>
      <c r="R17" s="778" t="n">
        <f aca="false">ROUND(AP17,0)</f>
        <v>0</v>
      </c>
      <c r="S17" s="776" t="n">
        <f aca="false">ROUND(AQ17,0)</f>
        <v>0</v>
      </c>
      <c r="T17" s="779" t="n">
        <f aca="false">ROUND(AR17,0)</f>
        <v>0</v>
      </c>
      <c r="U17" s="776" t="n">
        <f aca="false">ROUND(AS17,0)</f>
        <v>0</v>
      </c>
      <c r="V17" s="779" t="n">
        <f aca="false">ROUND(AT17,0)</f>
        <v>0</v>
      </c>
      <c r="W17" s="785" t="n">
        <f aca="false">SUM(C17,E17,G17,I17,K17,M17,O17,Q17,S17,U17)</f>
        <v>0</v>
      </c>
      <c r="X17" s="786" t="n">
        <f aca="false">SUM(D17,F17,H17,J17,L17,N17,P17,R17,T17,V17)</f>
        <v>0</v>
      </c>
      <c r="Y17" s="104" t="n">
        <f aca="false">t1!M15</f>
        <v>0</v>
      </c>
      <c r="AA17" s="782"/>
      <c r="AB17" s="783"/>
      <c r="AC17" s="782"/>
      <c r="AD17" s="783"/>
      <c r="AE17" s="782"/>
      <c r="AF17" s="783"/>
      <c r="AG17" s="782"/>
      <c r="AH17" s="783"/>
      <c r="AI17" s="782"/>
      <c r="AJ17" s="783"/>
      <c r="AK17" s="782"/>
      <c r="AL17" s="783"/>
      <c r="AM17" s="782"/>
      <c r="AN17" s="784"/>
      <c r="AO17" s="782"/>
      <c r="AP17" s="784"/>
      <c r="AQ17" s="782"/>
      <c r="AR17" s="784"/>
      <c r="AS17" s="782"/>
      <c r="AT17" s="784"/>
      <c r="AU17" s="785" t="n">
        <f aca="false">SUM(AA17,AC17,AE17,AG17,AI17,AK17,AM17,AO17,AQ17,AS17)</f>
        <v>0</v>
      </c>
      <c r="AV17" s="786" t="n">
        <f aca="false">SUM(AB17,AD17,AF17,AH17,AJ17,AL17,AN17,AP17,AR17,AT17)</f>
        <v>0</v>
      </c>
      <c r="AW17" s="104"/>
    </row>
    <row r="18" customFormat="false" ht="13.35" hidden="false" customHeight="true" outlineLevel="0" collapsed="false">
      <c r="A18" s="278" t="str">
        <f aca="false">t1!A16</f>
        <v>RESPONSABILE DEI SERVIZI O DEGLI UFFICI IN D.O</v>
      </c>
      <c r="B18" s="595" t="str">
        <f aca="false">t1!B16</f>
        <v>0D0I96</v>
      </c>
      <c r="C18" s="776" t="n">
        <f aca="false">ROUND(AA18,0)</f>
        <v>0</v>
      </c>
      <c r="D18" s="777" t="n">
        <f aca="false">ROUND(AB18,0)</f>
        <v>0</v>
      </c>
      <c r="E18" s="776" t="n">
        <f aca="false">ROUND(AC18,0)</f>
        <v>0</v>
      </c>
      <c r="F18" s="777" t="n">
        <f aca="false">ROUND(AD18,0)</f>
        <v>0</v>
      </c>
      <c r="G18" s="776" t="n">
        <f aca="false">ROUND(AE18,0)</f>
        <v>0</v>
      </c>
      <c r="H18" s="777" t="n">
        <f aca="false">ROUND(AF18,0)</f>
        <v>0</v>
      </c>
      <c r="I18" s="776" t="n">
        <f aca="false">ROUND(AG18,0)</f>
        <v>0</v>
      </c>
      <c r="J18" s="777" t="n">
        <f aca="false">ROUND(AH18,0)</f>
        <v>0</v>
      </c>
      <c r="K18" s="776" t="n">
        <f aca="false">ROUND(AI18,0)</f>
        <v>0</v>
      </c>
      <c r="L18" s="777" t="n">
        <f aca="false">ROUND(AJ18,0)</f>
        <v>0</v>
      </c>
      <c r="M18" s="776" t="n">
        <f aca="false">ROUND(AK18,0)</f>
        <v>0</v>
      </c>
      <c r="N18" s="777" t="n">
        <f aca="false">ROUND(AL18,0)</f>
        <v>0</v>
      </c>
      <c r="O18" s="776" t="n">
        <f aca="false">ROUND(AM18,0)</f>
        <v>0</v>
      </c>
      <c r="P18" s="778" t="n">
        <f aca="false">ROUND(AN18,0)</f>
        <v>0</v>
      </c>
      <c r="Q18" s="776" t="n">
        <f aca="false">ROUND(AO18,0)</f>
        <v>0</v>
      </c>
      <c r="R18" s="778" t="n">
        <f aca="false">ROUND(AP18,0)</f>
        <v>0</v>
      </c>
      <c r="S18" s="776" t="n">
        <f aca="false">ROUND(AQ18,0)</f>
        <v>0</v>
      </c>
      <c r="T18" s="779" t="n">
        <f aca="false">ROUND(AR18,0)</f>
        <v>0</v>
      </c>
      <c r="U18" s="776" t="n">
        <f aca="false">ROUND(AS18,0)</f>
        <v>0</v>
      </c>
      <c r="V18" s="779" t="n">
        <f aca="false">ROUND(AT18,0)</f>
        <v>0</v>
      </c>
      <c r="W18" s="785" t="n">
        <f aca="false">SUM(C18,E18,G18,I18,K18,M18,O18,Q18,S18,U18)</f>
        <v>0</v>
      </c>
      <c r="X18" s="786" t="n">
        <f aca="false">SUM(D18,F18,H18,J18,L18,N18,P18,R18,T18,V18)</f>
        <v>0</v>
      </c>
      <c r="Y18" s="104" t="n">
        <f aca="false">t1!M16</f>
        <v>0</v>
      </c>
      <c r="AA18" s="782"/>
      <c r="AB18" s="783"/>
      <c r="AC18" s="782"/>
      <c r="AD18" s="783"/>
      <c r="AE18" s="782"/>
      <c r="AF18" s="783"/>
      <c r="AG18" s="782"/>
      <c r="AH18" s="783"/>
      <c r="AI18" s="782"/>
      <c r="AJ18" s="783"/>
      <c r="AK18" s="782"/>
      <c r="AL18" s="783"/>
      <c r="AM18" s="782"/>
      <c r="AN18" s="784"/>
      <c r="AO18" s="782"/>
      <c r="AP18" s="784"/>
      <c r="AQ18" s="782"/>
      <c r="AR18" s="784"/>
      <c r="AS18" s="782"/>
      <c r="AT18" s="784"/>
      <c r="AU18" s="785" t="n">
        <f aca="false">SUM(AA18,AC18,AE18,AG18,AI18,AK18,AM18,AO18,AQ18,AS18)</f>
        <v>0</v>
      </c>
      <c r="AV18" s="786" t="n">
        <f aca="false">SUM(AB18,AD18,AF18,AH18,AJ18,AL18,AN18,AP18,AR18,AT18)</f>
        <v>0</v>
      </c>
      <c r="AW18" s="104"/>
    </row>
    <row r="19" customFormat="false" ht="13.35" hidden="false" customHeight="true" outlineLevel="0" collapsed="false">
      <c r="A19" s="278" t="str">
        <f aca="false">t1!A17</f>
        <v>FUNZIONARI ED ELEVATA QUALIFICAZIONE</v>
      </c>
      <c r="B19" s="595" t="str">
        <f aca="false">t1!B17</f>
        <v>0FZEQF</v>
      </c>
      <c r="C19" s="776" t="n">
        <f aca="false">ROUND(AA19,0)</f>
        <v>0</v>
      </c>
      <c r="D19" s="777" t="n">
        <f aca="false">ROUND(AB19,0)</f>
        <v>0</v>
      </c>
      <c r="E19" s="776" t="n">
        <f aca="false">ROUND(AC19,0)</f>
        <v>0</v>
      </c>
      <c r="F19" s="777" t="n">
        <f aca="false">ROUND(AD19,0)</f>
        <v>0</v>
      </c>
      <c r="G19" s="776" t="n">
        <f aca="false">ROUND(AE19,0)</f>
        <v>0</v>
      </c>
      <c r="H19" s="777" t="n">
        <f aca="false">ROUND(AF19,0)</f>
        <v>0</v>
      </c>
      <c r="I19" s="776" t="n">
        <f aca="false">ROUND(AG19,0)</f>
        <v>0</v>
      </c>
      <c r="J19" s="777" t="n">
        <f aca="false">ROUND(AH19,0)</f>
        <v>0</v>
      </c>
      <c r="K19" s="776" t="n">
        <f aca="false">ROUND(AI19,0)</f>
        <v>0</v>
      </c>
      <c r="L19" s="777" t="n">
        <f aca="false">ROUND(AJ19,0)</f>
        <v>0</v>
      </c>
      <c r="M19" s="776" t="n">
        <f aca="false">ROUND(AK19,0)</f>
        <v>0</v>
      </c>
      <c r="N19" s="777" t="n">
        <f aca="false">ROUND(AL19,0)</f>
        <v>0</v>
      </c>
      <c r="O19" s="776" t="n">
        <f aca="false">ROUND(AM19,0)</f>
        <v>0</v>
      </c>
      <c r="P19" s="778" t="n">
        <f aca="false">ROUND(AN19,0)</f>
        <v>0</v>
      </c>
      <c r="Q19" s="776" t="n">
        <f aca="false">ROUND(AO19,0)</f>
        <v>0</v>
      </c>
      <c r="R19" s="778" t="n">
        <f aca="false">ROUND(AP19,0)</f>
        <v>0</v>
      </c>
      <c r="S19" s="776" t="n">
        <f aca="false">ROUND(AQ19,0)</f>
        <v>0</v>
      </c>
      <c r="T19" s="779" t="n">
        <f aca="false">ROUND(AR19,0)</f>
        <v>0</v>
      </c>
      <c r="U19" s="776" t="n">
        <f aca="false">ROUND(AS19,0)</f>
        <v>0</v>
      </c>
      <c r="V19" s="779" t="n">
        <f aca="false">ROUND(AT19,0)</f>
        <v>0</v>
      </c>
      <c r="W19" s="785" t="n">
        <f aca="false">SUM(C19,E19,G19,I19,K19,M19,O19,Q19,S19,U19)</f>
        <v>0</v>
      </c>
      <c r="X19" s="786" t="n">
        <f aca="false">SUM(D19,F19,H19,J19,L19,N19,P19,R19,T19,V19)</f>
        <v>0</v>
      </c>
      <c r="Y19" s="104" t="n">
        <f aca="false">t1!M17</f>
        <v>0</v>
      </c>
      <c r="AA19" s="782"/>
      <c r="AB19" s="783"/>
      <c r="AC19" s="782"/>
      <c r="AD19" s="783"/>
      <c r="AE19" s="782"/>
      <c r="AF19" s="783"/>
      <c r="AG19" s="782"/>
      <c r="AH19" s="783"/>
      <c r="AI19" s="782"/>
      <c r="AJ19" s="783"/>
      <c r="AK19" s="782"/>
      <c r="AL19" s="783"/>
      <c r="AM19" s="782"/>
      <c r="AN19" s="784"/>
      <c r="AO19" s="782"/>
      <c r="AP19" s="784"/>
      <c r="AQ19" s="782"/>
      <c r="AR19" s="784"/>
      <c r="AS19" s="782"/>
      <c r="AT19" s="784"/>
      <c r="AU19" s="785" t="n">
        <f aca="false">SUM(AA19,AC19,AE19,AG19,AI19,AK19,AM19,AO19,AQ19,AS19)</f>
        <v>0</v>
      </c>
      <c r="AV19" s="786" t="n">
        <f aca="false">SUM(AB19,AD19,AF19,AH19,AJ19,AL19,AN19,AP19,AR19,AT19)</f>
        <v>0</v>
      </c>
      <c r="AW19" s="104"/>
    </row>
    <row r="20" customFormat="false" ht="13.35" hidden="false" customHeight="true" outlineLevel="0" collapsed="false">
      <c r="A20" s="278" t="str">
        <f aca="false">t1!A18</f>
        <v>ISTRUTTORI</v>
      </c>
      <c r="B20" s="595" t="str">
        <f aca="false">t1!B18</f>
        <v>0IR000</v>
      </c>
      <c r="C20" s="776" t="n">
        <f aca="false">ROUND(AA20,0)</f>
        <v>0</v>
      </c>
      <c r="D20" s="777" t="n">
        <f aca="false">ROUND(AB20,0)</f>
        <v>0</v>
      </c>
      <c r="E20" s="776" t="n">
        <f aca="false">ROUND(AC20,0)</f>
        <v>0</v>
      </c>
      <c r="F20" s="777" t="n">
        <f aca="false">ROUND(AD20,0)</f>
        <v>0</v>
      </c>
      <c r="G20" s="776" t="n">
        <f aca="false">ROUND(AE20,0)</f>
        <v>0</v>
      </c>
      <c r="H20" s="777" t="n">
        <f aca="false">ROUND(AF20,0)</f>
        <v>0</v>
      </c>
      <c r="I20" s="776" t="n">
        <f aca="false">ROUND(AG20,0)</f>
        <v>0</v>
      </c>
      <c r="J20" s="777" t="n">
        <f aca="false">ROUND(AH20,0)</f>
        <v>0</v>
      </c>
      <c r="K20" s="776" t="n">
        <f aca="false">ROUND(AI20,0)</f>
        <v>0</v>
      </c>
      <c r="L20" s="777" t="n">
        <f aca="false">ROUND(AJ20,0)</f>
        <v>0</v>
      </c>
      <c r="M20" s="776" t="n">
        <f aca="false">ROUND(AK20,0)</f>
        <v>0</v>
      </c>
      <c r="N20" s="777" t="n">
        <f aca="false">ROUND(AL20,0)</f>
        <v>0</v>
      </c>
      <c r="O20" s="776" t="n">
        <f aca="false">ROUND(AM20,0)</f>
        <v>0</v>
      </c>
      <c r="P20" s="778" t="n">
        <f aca="false">ROUND(AN20,0)</f>
        <v>0</v>
      </c>
      <c r="Q20" s="776" t="n">
        <f aca="false">ROUND(AO20,0)</f>
        <v>0</v>
      </c>
      <c r="R20" s="778" t="n">
        <f aca="false">ROUND(AP20,0)</f>
        <v>0</v>
      </c>
      <c r="S20" s="776" t="n">
        <f aca="false">ROUND(AQ20,0)</f>
        <v>0</v>
      </c>
      <c r="T20" s="779" t="n">
        <f aca="false">ROUND(AR20,0)</f>
        <v>0</v>
      </c>
      <c r="U20" s="776" t="n">
        <f aca="false">ROUND(AS20,0)</f>
        <v>0</v>
      </c>
      <c r="V20" s="779" t="n">
        <f aca="false">ROUND(AT20,0)</f>
        <v>0</v>
      </c>
      <c r="W20" s="785" t="n">
        <f aca="false">SUM(C20,E20,G20,I20,K20,M20,O20,Q20,S20,U20)</f>
        <v>0</v>
      </c>
      <c r="X20" s="786" t="n">
        <f aca="false">SUM(D20,F20,H20,J20,L20,N20,P20,R20,T20,V20)</f>
        <v>0</v>
      </c>
      <c r="Y20" s="104" t="n">
        <f aca="false">t1!M18</f>
        <v>0</v>
      </c>
      <c r="AA20" s="782"/>
      <c r="AB20" s="783"/>
      <c r="AC20" s="782"/>
      <c r="AD20" s="783"/>
      <c r="AE20" s="782"/>
      <c r="AF20" s="783"/>
      <c r="AG20" s="782"/>
      <c r="AH20" s="783"/>
      <c r="AI20" s="782"/>
      <c r="AJ20" s="783"/>
      <c r="AK20" s="782"/>
      <c r="AL20" s="783"/>
      <c r="AM20" s="782"/>
      <c r="AN20" s="784"/>
      <c r="AO20" s="782"/>
      <c r="AP20" s="784"/>
      <c r="AQ20" s="782"/>
      <c r="AR20" s="784"/>
      <c r="AS20" s="782"/>
      <c r="AT20" s="784"/>
      <c r="AU20" s="785" t="n">
        <f aca="false">SUM(AA20,AC20,AE20,AG20,AI20,AK20,AM20,AO20,AQ20,AS20)</f>
        <v>0</v>
      </c>
      <c r="AV20" s="786" t="n">
        <f aca="false">SUM(AB20,AD20,AF20,AH20,AJ20,AL20,AN20,AP20,AR20,AT20)</f>
        <v>0</v>
      </c>
      <c r="AW20" s="104"/>
    </row>
    <row r="21" customFormat="false" ht="13.35" hidden="false" customHeight="true" outlineLevel="0" collapsed="false">
      <c r="A21" s="278" t="str">
        <f aca="false">t1!A19</f>
        <v>OPERATORI ESPERTI</v>
      </c>
      <c r="B21" s="595" t="str">
        <f aca="false">t1!B19</f>
        <v>0OEESP</v>
      </c>
      <c r="C21" s="776" t="n">
        <f aca="false">ROUND(AA21,0)</f>
        <v>0</v>
      </c>
      <c r="D21" s="777" t="n">
        <f aca="false">ROUND(AB21,0)</f>
        <v>0</v>
      </c>
      <c r="E21" s="776" t="n">
        <f aca="false">ROUND(AC21,0)</f>
        <v>0</v>
      </c>
      <c r="F21" s="777" t="n">
        <f aca="false">ROUND(AD21,0)</f>
        <v>0</v>
      </c>
      <c r="G21" s="776" t="n">
        <f aca="false">ROUND(AE21,0)</f>
        <v>0</v>
      </c>
      <c r="H21" s="777" t="n">
        <f aca="false">ROUND(AF21,0)</f>
        <v>0</v>
      </c>
      <c r="I21" s="776" t="n">
        <f aca="false">ROUND(AG21,0)</f>
        <v>0</v>
      </c>
      <c r="J21" s="777" t="n">
        <f aca="false">ROUND(AH21,0)</f>
        <v>0</v>
      </c>
      <c r="K21" s="776" t="n">
        <f aca="false">ROUND(AI21,0)</f>
        <v>0</v>
      </c>
      <c r="L21" s="777" t="n">
        <f aca="false">ROUND(AJ21,0)</f>
        <v>0</v>
      </c>
      <c r="M21" s="776" t="n">
        <f aca="false">ROUND(AK21,0)</f>
        <v>0</v>
      </c>
      <c r="N21" s="777" t="n">
        <f aca="false">ROUND(AL21,0)</f>
        <v>0</v>
      </c>
      <c r="O21" s="776" t="n">
        <f aca="false">ROUND(AM21,0)</f>
        <v>0</v>
      </c>
      <c r="P21" s="778" t="n">
        <f aca="false">ROUND(AN21,0)</f>
        <v>0</v>
      </c>
      <c r="Q21" s="776" t="n">
        <f aca="false">ROUND(AO21,0)</f>
        <v>0</v>
      </c>
      <c r="R21" s="778" t="n">
        <f aca="false">ROUND(AP21,0)</f>
        <v>0</v>
      </c>
      <c r="S21" s="776" t="n">
        <f aca="false">ROUND(AQ21,0)</f>
        <v>0</v>
      </c>
      <c r="T21" s="779" t="n">
        <f aca="false">ROUND(AR21,0)</f>
        <v>0</v>
      </c>
      <c r="U21" s="776" t="n">
        <f aca="false">ROUND(AS21,0)</f>
        <v>0</v>
      </c>
      <c r="V21" s="779" t="n">
        <f aca="false">ROUND(AT21,0)</f>
        <v>0</v>
      </c>
      <c r="W21" s="785" t="n">
        <f aca="false">SUM(C21,E21,G21,I21,K21,M21,O21,Q21,S21,U21)</f>
        <v>0</v>
      </c>
      <c r="X21" s="786" t="n">
        <f aca="false">SUM(D21,F21,H21,J21,L21,N21,P21,R21,T21,V21)</f>
        <v>0</v>
      </c>
      <c r="Y21" s="104" t="n">
        <f aca="false">t1!M19</f>
        <v>0</v>
      </c>
      <c r="AA21" s="782"/>
      <c r="AB21" s="783"/>
      <c r="AC21" s="782"/>
      <c r="AD21" s="783"/>
      <c r="AE21" s="782"/>
      <c r="AF21" s="783"/>
      <c r="AG21" s="782"/>
      <c r="AH21" s="783"/>
      <c r="AI21" s="782"/>
      <c r="AJ21" s="783"/>
      <c r="AK21" s="782"/>
      <c r="AL21" s="783"/>
      <c r="AM21" s="782"/>
      <c r="AN21" s="784"/>
      <c r="AO21" s="782"/>
      <c r="AP21" s="784"/>
      <c r="AQ21" s="782"/>
      <c r="AR21" s="784"/>
      <c r="AS21" s="782"/>
      <c r="AT21" s="784"/>
      <c r="AU21" s="785" t="n">
        <f aca="false">SUM(AA21,AC21,AE21,AG21,AI21,AK21,AM21,AO21,AQ21,AS21)</f>
        <v>0</v>
      </c>
      <c r="AV21" s="786" t="n">
        <f aca="false">SUM(AB21,AD21,AF21,AH21,AJ21,AL21,AN21,AP21,AR21,AT21)</f>
        <v>0</v>
      </c>
      <c r="AW21" s="104"/>
    </row>
    <row r="22" customFormat="false" ht="13.35" hidden="false" customHeight="true" outlineLevel="0" collapsed="false">
      <c r="A22" s="278" t="str">
        <f aca="false">t1!A20</f>
        <v>OPERATORI</v>
      </c>
      <c r="B22" s="595" t="str">
        <f aca="false">t1!B20</f>
        <v>0OP000</v>
      </c>
      <c r="C22" s="776" t="n">
        <f aca="false">ROUND(AA22,0)</f>
        <v>0</v>
      </c>
      <c r="D22" s="777" t="n">
        <f aca="false">ROUND(AB22,0)</f>
        <v>0</v>
      </c>
      <c r="E22" s="776" t="n">
        <f aca="false">ROUND(AC22,0)</f>
        <v>0</v>
      </c>
      <c r="F22" s="777" t="n">
        <f aca="false">ROUND(AD22,0)</f>
        <v>0</v>
      </c>
      <c r="G22" s="776" t="n">
        <f aca="false">ROUND(AE22,0)</f>
        <v>0</v>
      </c>
      <c r="H22" s="777" t="n">
        <f aca="false">ROUND(AF22,0)</f>
        <v>0</v>
      </c>
      <c r="I22" s="776" t="n">
        <f aca="false">ROUND(AG22,0)</f>
        <v>0</v>
      </c>
      <c r="J22" s="777" t="n">
        <f aca="false">ROUND(AH22,0)</f>
        <v>0</v>
      </c>
      <c r="K22" s="776" t="n">
        <f aca="false">ROUND(AI22,0)</f>
        <v>0</v>
      </c>
      <c r="L22" s="777" t="n">
        <f aca="false">ROUND(AJ22,0)</f>
        <v>0</v>
      </c>
      <c r="M22" s="776" t="n">
        <f aca="false">ROUND(AK22,0)</f>
        <v>0</v>
      </c>
      <c r="N22" s="777" t="n">
        <f aca="false">ROUND(AL22,0)</f>
        <v>0</v>
      </c>
      <c r="O22" s="776" t="n">
        <f aca="false">ROUND(AM22,0)</f>
        <v>0</v>
      </c>
      <c r="P22" s="778" t="n">
        <f aca="false">ROUND(AN22,0)</f>
        <v>0</v>
      </c>
      <c r="Q22" s="776" t="n">
        <f aca="false">ROUND(AO22,0)</f>
        <v>0</v>
      </c>
      <c r="R22" s="778" t="n">
        <f aca="false">ROUND(AP22,0)</f>
        <v>0</v>
      </c>
      <c r="S22" s="776" t="n">
        <f aca="false">ROUND(AQ22,0)</f>
        <v>0</v>
      </c>
      <c r="T22" s="779" t="n">
        <f aca="false">ROUND(AR22,0)</f>
        <v>0</v>
      </c>
      <c r="U22" s="776" t="n">
        <f aca="false">ROUND(AS22,0)</f>
        <v>0</v>
      </c>
      <c r="V22" s="779" t="n">
        <f aca="false">ROUND(AT22,0)</f>
        <v>0</v>
      </c>
      <c r="W22" s="785" t="n">
        <f aca="false">SUM(C22,E22,G22,I22,K22,M22,O22,Q22,S22,U22)</f>
        <v>0</v>
      </c>
      <c r="X22" s="786" t="n">
        <f aca="false">SUM(D22,F22,H22,J22,L22,N22,P22,R22,T22,V22)</f>
        <v>0</v>
      </c>
      <c r="Y22" s="104" t="n">
        <f aca="false">t1!M20</f>
        <v>0</v>
      </c>
      <c r="AA22" s="782"/>
      <c r="AB22" s="783"/>
      <c r="AC22" s="782"/>
      <c r="AD22" s="783"/>
      <c r="AE22" s="782"/>
      <c r="AF22" s="783"/>
      <c r="AG22" s="782"/>
      <c r="AH22" s="783"/>
      <c r="AI22" s="782"/>
      <c r="AJ22" s="783"/>
      <c r="AK22" s="782"/>
      <c r="AL22" s="783"/>
      <c r="AM22" s="782"/>
      <c r="AN22" s="784"/>
      <c r="AO22" s="782"/>
      <c r="AP22" s="784"/>
      <c r="AQ22" s="782"/>
      <c r="AR22" s="784"/>
      <c r="AS22" s="782"/>
      <c r="AT22" s="784"/>
      <c r="AU22" s="785" t="n">
        <f aca="false">SUM(AA22,AC22,AE22,AG22,AI22,AK22,AM22,AO22,AQ22,AS22)</f>
        <v>0</v>
      </c>
      <c r="AV22" s="786" t="n">
        <f aca="false">SUM(AB22,AD22,AF22,AH22,AJ22,AL22,AN22,AP22,AR22,AT22)</f>
        <v>0</v>
      </c>
      <c r="AW22" s="104"/>
    </row>
    <row r="23" customFormat="false" ht="13.35" hidden="false" customHeight="true" outlineLevel="0" collapsed="false">
      <c r="A23" s="278" t="str">
        <f aca="false">t1!A21</f>
        <v>CONTRATTISTI</v>
      </c>
      <c r="B23" s="595" t="str">
        <f aca="false">t1!B21</f>
        <v>000061</v>
      </c>
      <c r="C23" s="776" t="n">
        <f aca="false">ROUND(AA23,0)</f>
        <v>0</v>
      </c>
      <c r="D23" s="777" t="n">
        <f aca="false">ROUND(AB23,0)</f>
        <v>0</v>
      </c>
      <c r="E23" s="776" t="n">
        <f aca="false">ROUND(AC23,0)</f>
        <v>0</v>
      </c>
      <c r="F23" s="777" t="n">
        <f aca="false">ROUND(AD23,0)</f>
        <v>0</v>
      </c>
      <c r="G23" s="776" t="n">
        <f aca="false">ROUND(AE23,0)</f>
        <v>0</v>
      </c>
      <c r="H23" s="777" t="n">
        <f aca="false">ROUND(AF23,0)</f>
        <v>0</v>
      </c>
      <c r="I23" s="776" t="n">
        <f aca="false">ROUND(AG23,0)</f>
        <v>0</v>
      </c>
      <c r="J23" s="777" t="n">
        <f aca="false">ROUND(AH23,0)</f>
        <v>0</v>
      </c>
      <c r="K23" s="776" t="n">
        <f aca="false">ROUND(AI23,0)</f>
        <v>0</v>
      </c>
      <c r="L23" s="777" t="n">
        <f aca="false">ROUND(AJ23,0)</f>
        <v>0</v>
      </c>
      <c r="M23" s="776" t="n">
        <f aca="false">ROUND(AK23,0)</f>
        <v>0</v>
      </c>
      <c r="N23" s="777" t="n">
        <f aca="false">ROUND(AL23,0)</f>
        <v>0</v>
      </c>
      <c r="O23" s="776" t="n">
        <f aca="false">ROUND(AM23,0)</f>
        <v>0</v>
      </c>
      <c r="P23" s="778" t="n">
        <f aca="false">ROUND(AN23,0)</f>
        <v>0</v>
      </c>
      <c r="Q23" s="776" t="n">
        <f aca="false">ROUND(AO23,0)</f>
        <v>0</v>
      </c>
      <c r="R23" s="778" t="n">
        <f aca="false">ROUND(AP23,0)</f>
        <v>0</v>
      </c>
      <c r="S23" s="776" t="n">
        <f aca="false">ROUND(AQ23,0)</f>
        <v>0</v>
      </c>
      <c r="T23" s="779" t="n">
        <f aca="false">ROUND(AR23,0)</f>
        <v>0</v>
      </c>
      <c r="U23" s="776" t="n">
        <f aca="false">ROUND(AS23,0)</f>
        <v>0</v>
      </c>
      <c r="V23" s="779" t="n">
        <f aca="false">ROUND(AT23,0)</f>
        <v>0</v>
      </c>
      <c r="W23" s="785" t="n">
        <f aca="false">SUM(C23,E23,G23,I23,K23,M23,O23,Q23,S23,U23)</f>
        <v>0</v>
      </c>
      <c r="X23" s="786" t="n">
        <f aca="false">SUM(D23,F23,H23,J23,L23,N23,P23,R23,T23,V23)</f>
        <v>0</v>
      </c>
      <c r="Y23" s="104" t="n">
        <f aca="false">t1!M21</f>
        <v>0</v>
      </c>
      <c r="AA23" s="782"/>
      <c r="AB23" s="783"/>
      <c r="AC23" s="782"/>
      <c r="AD23" s="783"/>
      <c r="AE23" s="782"/>
      <c r="AF23" s="783"/>
      <c r="AG23" s="782"/>
      <c r="AH23" s="783"/>
      <c r="AI23" s="782"/>
      <c r="AJ23" s="783"/>
      <c r="AK23" s="782"/>
      <c r="AL23" s="783"/>
      <c r="AM23" s="782"/>
      <c r="AN23" s="784"/>
      <c r="AO23" s="782"/>
      <c r="AP23" s="784"/>
      <c r="AQ23" s="782"/>
      <c r="AR23" s="784"/>
      <c r="AS23" s="782"/>
      <c r="AT23" s="784"/>
      <c r="AU23" s="785" t="n">
        <f aca="false">SUM(AA23,AC23,AE23,AG23,AI23,AK23,AM23,AO23,AQ23,AS23)</f>
        <v>0</v>
      </c>
      <c r="AV23" s="786" t="n">
        <f aca="false">SUM(AB23,AD23,AF23,AH23,AJ23,AL23,AN23,AP23,AR23,AT23)</f>
        <v>0</v>
      </c>
      <c r="AW23" s="104"/>
    </row>
    <row r="24" customFormat="false" ht="13.35" hidden="false" customHeight="true" outlineLevel="0" collapsed="false">
      <c r="A24" s="278" t="str">
        <f aca="false">t1!A22</f>
        <v>COLLABORATORE A T.D. ART. 90 TUEL</v>
      </c>
      <c r="B24" s="595" t="str">
        <f aca="false">t1!B22</f>
        <v>000096</v>
      </c>
      <c r="C24" s="776" t="n">
        <f aca="false">ROUND(AA24,0)</f>
        <v>0</v>
      </c>
      <c r="D24" s="777" t="n">
        <f aca="false">ROUND(AB24,0)</f>
        <v>0</v>
      </c>
      <c r="E24" s="776" t="n">
        <f aca="false">ROUND(AC24,0)</f>
        <v>0</v>
      </c>
      <c r="F24" s="777" t="n">
        <f aca="false">ROUND(AD24,0)</f>
        <v>0</v>
      </c>
      <c r="G24" s="776" t="n">
        <f aca="false">ROUND(AE24,0)</f>
        <v>0</v>
      </c>
      <c r="H24" s="777" t="n">
        <f aca="false">ROUND(AF24,0)</f>
        <v>0</v>
      </c>
      <c r="I24" s="776" t="n">
        <f aca="false">ROUND(AG24,0)</f>
        <v>0</v>
      </c>
      <c r="J24" s="777" t="n">
        <f aca="false">ROUND(AH24,0)</f>
        <v>0</v>
      </c>
      <c r="K24" s="776" t="n">
        <f aca="false">ROUND(AI24,0)</f>
        <v>0</v>
      </c>
      <c r="L24" s="777" t="n">
        <f aca="false">ROUND(AJ24,0)</f>
        <v>0</v>
      </c>
      <c r="M24" s="776" t="n">
        <f aca="false">ROUND(AK24,0)</f>
        <v>0</v>
      </c>
      <c r="N24" s="777" t="n">
        <f aca="false">ROUND(AL24,0)</f>
        <v>0</v>
      </c>
      <c r="O24" s="776" t="n">
        <f aca="false">ROUND(AM24,0)</f>
        <v>0</v>
      </c>
      <c r="P24" s="778" t="n">
        <f aca="false">ROUND(AN24,0)</f>
        <v>0</v>
      </c>
      <c r="Q24" s="776" t="n">
        <f aca="false">ROUND(AO24,0)</f>
        <v>0</v>
      </c>
      <c r="R24" s="778" t="n">
        <f aca="false">ROUND(AP24,0)</f>
        <v>0</v>
      </c>
      <c r="S24" s="776" t="n">
        <f aca="false">ROUND(AQ24,0)</f>
        <v>0</v>
      </c>
      <c r="T24" s="779" t="n">
        <f aca="false">ROUND(AR24,0)</f>
        <v>0</v>
      </c>
      <c r="U24" s="776" t="n">
        <f aca="false">ROUND(AS24,0)</f>
        <v>0</v>
      </c>
      <c r="V24" s="779" t="n">
        <f aca="false">ROUND(AT24,0)</f>
        <v>0</v>
      </c>
      <c r="W24" s="785" t="n">
        <f aca="false">SUM(C24,E24,G24,I24,K24,M24,O24,Q24,S24,U24)</f>
        <v>0</v>
      </c>
      <c r="X24" s="786" t="n">
        <f aca="false">SUM(D24,F24,H24,J24,L24,N24,P24,R24,T24,V24)</f>
        <v>0</v>
      </c>
      <c r="Y24" s="104" t="n">
        <f aca="false">t1!M22</f>
        <v>0</v>
      </c>
      <c r="AA24" s="782"/>
      <c r="AB24" s="783"/>
      <c r="AC24" s="782"/>
      <c r="AD24" s="783"/>
      <c r="AE24" s="782"/>
      <c r="AF24" s="783"/>
      <c r="AG24" s="782"/>
      <c r="AH24" s="783"/>
      <c r="AI24" s="782"/>
      <c r="AJ24" s="783"/>
      <c r="AK24" s="782"/>
      <c r="AL24" s="783"/>
      <c r="AM24" s="782"/>
      <c r="AN24" s="784"/>
      <c r="AO24" s="782"/>
      <c r="AP24" s="784"/>
      <c r="AQ24" s="782"/>
      <c r="AR24" s="784"/>
      <c r="AS24" s="782"/>
      <c r="AT24" s="784"/>
      <c r="AU24" s="785" t="n">
        <f aca="false">SUM(AA24,AC24,AE24,AG24,AI24,AK24,AM24,AO24,AQ24,AS24)</f>
        <v>0</v>
      </c>
      <c r="AV24" s="786" t="n">
        <f aca="false">SUM(AB24,AD24,AF24,AH24,AJ24,AL24,AN24,AP24,AR24,AT24)</f>
        <v>0</v>
      </c>
      <c r="AW24" s="104"/>
    </row>
    <row r="25" customFormat="false" ht="13.35" hidden="false" customHeight="true" outlineLevel="0" collapsed="false">
      <c r="A25" s="278" t="str">
        <f aca="false">t1!A23</f>
        <v>TOTALE</v>
      </c>
      <c r="B25" s="787"/>
      <c r="C25" s="788" t="n">
        <f aca="false">SUM(C8:C24)</f>
        <v>0</v>
      </c>
      <c r="D25" s="789" t="n">
        <f aca="false">SUM(D8:D24)</f>
        <v>0</v>
      </c>
      <c r="E25" s="788" t="n">
        <f aca="false">SUM(E8:E24)</f>
        <v>0</v>
      </c>
      <c r="F25" s="789" t="n">
        <f aca="false">SUM(F8:F24)</f>
        <v>0</v>
      </c>
      <c r="G25" s="788" t="n">
        <f aca="false">SUM(G8:G24)</f>
        <v>0</v>
      </c>
      <c r="H25" s="789" t="n">
        <f aca="false">SUM(H8:H24)</f>
        <v>0</v>
      </c>
      <c r="I25" s="788" t="n">
        <f aca="false">SUM(I8:I24)</f>
        <v>0</v>
      </c>
      <c r="J25" s="789" t="n">
        <f aca="false">SUM(J8:J24)</f>
        <v>0</v>
      </c>
      <c r="K25" s="788" t="n">
        <f aca="false">SUM(K8:K24)</f>
        <v>0</v>
      </c>
      <c r="L25" s="789" t="n">
        <f aca="false">SUM(L8:L24)</f>
        <v>0</v>
      </c>
      <c r="M25" s="788" t="n">
        <f aca="false">SUM(M8:M24)</f>
        <v>0</v>
      </c>
      <c r="N25" s="789" t="n">
        <f aca="false">SUM(N8:N24)</f>
        <v>0</v>
      </c>
      <c r="O25" s="788" t="n">
        <f aca="false">SUM(O8:O24)</f>
        <v>0</v>
      </c>
      <c r="P25" s="790" t="n">
        <f aca="false">SUM(P8:P24)</f>
        <v>0</v>
      </c>
      <c r="Q25" s="788" t="n">
        <f aca="false">SUM(Q8:Q24)</f>
        <v>0</v>
      </c>
      <c r="R25" s="790" t="n">
        <f aca="false">SUM(R8:R24)</f>
        <v>0</v>
      </c>
      <c r="S25" s="788" t="n">
        <f aca="false">SUM(S8:S24)</f>
        <v>0</v>
      </c>
      <c r="T25" s="791" t="n">
        <f aca="false">SUM(T8:T24)</f>
        <v>0</v>
      </c>
      <c r="U25" s="788" t="n">
        <f aca="false">SUM(U8:U24)</f>
        <v>0</v>
      </c>
      <c r="V25" s="791" t="n">
        <f aca="false">SUM(V8:V24)</f>
        <v>0</v>
      </c>
      <c r="W25" s="788" t="n">
        <f aca="false">SUM(W8:W24)</f>
        <v>0</v>
      </c>
      <c r="X25" s="792" t="n">
        <f aca="false">SUM(X8:X24)</f>
        <v>0</v>
      </c>
      <c r="AA25" s="788" t="n">
        <f aca="false">SUM(AA8:AA24)</f>
        <v>0</v>
      </c>
      <c r="AB25" s="789" t="n">
        <f aca="false">SUM(AB8:AB24)</f>
        <v>0</v>
      </c>
      <c r="AC25" s="788" t="n">
        <f aca="false">SUM(AC8:AC24)</f>
        <v>0</v>
      </c>
      <c r="AD25" s="789" t="n">
        <f aca="false">SUM(AD8:AD24)</f>
        <v>0</v>
      </c>
      <c r="AE25" s="788" t="n">
        <f aca="false">SUM(AE8:AE24)</f>
        <v>0</v>
      </c>
      <c r="AF25" s="789" t="n">
        <f aca="false">SUM(AF8:AF24)</f>
        <v>0</v>
      </c>
      <c r="AG25" s="788" t="n">
        <f aca="false">SUM(AG8:AG24)</f>
        <v>0</v>
      </c>
      <c r="AH25" s="789" t="n">
        <f aca="false">SUM(AH8:AH24)</f>
        <v>0</v>
      </c>
      <c r="AI25" s="788" t="n">
        <f aca="false">SUM(AI8:AI24)</f>
        <v>0</v>
      </c>
      <c r="AJ25" s="789" t="n">
        <f aca="false">SUM(AJ8:AJ24)</f>
        <v>0</v>
      </c>
      <c r="AK25" s="788" t="n">
        <f aca="false">SUM(AK8:AK24)</f>
        <v>0</v>
      </c>
      <c r="AL25" s="789" t="n">
        <f aca="false">SUM(AL8:AL24)</f>
        <v>0</v>
      </c>
      <c r="AM25" s="788" t="n">
        <f aca="false">SUM(AM8:AM24)</f>
        <v>0</v>
      </c>
      <c r="AN25" s="790" t="n">
        <f aca="false">SUM(AN8:AN24)</f>
        <v>0</v>
      </c>
      <c r="AO25" s="788" t="n">
        <f aca="false">SUM(AO8:AO24)</f>
        <v>0</v>
      </c>
      <c r="AP25" s="790" t="n">
        <f aca="false">SUM(AP8:AP24)</f>
        <v>0</v>
      </c>
      <c r="AQ25" s="788" t="n">
        <f aca="false">SUM(AQ8:AQ24)</f>
        <v>0</v>
      </c>
      <c r="AR25" s="790" t="n">
        <f aca="false">SUM(AR8:AR24)</f>
        <v>0</v>
      </c>
      <c r="AS25" s="788" t="n">
        <f aca="false">SUM(AS8:AS24)</f>
        <v>0</v>
      </c>
      <c r="AT25" s="790" t="n">
        <f aca="false">SUM(AT8:AT24)</f>
        <v>0</v>
      </c>
      <c r="AU25" s="788" t="n">
        <f aca="false">SUM(AU8:AU24)</f>
        <v>0</v>
      </c>
      <c r="AV25" s="792" t="n">
        <f aca="false">SUM(AV8:AV24)</f>
        <v>0</v>
      </c>
    </row>
    <row r="26" customFormat="false" ht="17.25" hidden="false" customHeight="true" outlineLevel="0" collapsed="false">
      <c r="A26" s="278" t="str">
        <f aca="false">t1!A24</f>
        <v>(a) personale a tempo indeterminato al quale viene applicato un contratto di lavoro di tipo privatistico (es.:tipografico,chimico,edile,metalmeccanico,portierato, ecc.)</v>
      </c>
      <c r="B26" s="256"/>
      <c r="C26" s="255"/>
      <c r="D26" s="255"/>
      <c r="E26" s="255"/>
      <c r="F26" s="255"/>
      <c r="G26" s="255"/>
      <c r="I26" s="255"/>
      <c r="AA26" s="255"/>
      <c r="AB26" s="255"/>
      <c r="AC26" s="255"/>
      <c r="AD26" s="255"/>
      <c r="AE26" s="255"/>
      <c r="AG26" s="255"/>
    </row>
    <row r="27" customFormat="false" ht="10.2" hidden="false" customHeight="false" outlineLevel="0" collapsed="false">
      <c r="A27" s="278" t="str">
        <f aca="false">t1!A25</f>
        <v>(b) cfr." istruzioni generali e specifiche di comparto" e "glossario"</v>
      </c>
    </row>
    <row r="29" customFormat="false" ht="10.2" hidden="false" customHeight="false" outlineLevel="0" collapsed="false">
      <c r="A29" s="793"/>
    </row>
    <row r="31" customFormat="false" ht="10.2" hidden="false" customHeight="false" outlineLevel="0" collapsed="false">
      <c r="A31" s="794"/>
      <c r="B31" s="795"/>
    </row>
    <row r="32" customFormat="false" ht="10.2" hidden="false" customHeight="false" outlineLevel="0" collapsed="false">
      <c r="A32" s="794"/>
      <c r="B32" s="795"/>
    </row>
    <row r="33" s="747" customFormat="true" ht="10.2" hidden="false" customHeight="false" outlineLevel="0" collapsed="false"/>
  </sheetData>
  <sheetProtection algorithmName="SHA-512" hashValue="9lYq5EJmC13UDvIMUJVe7BPIWbSzDGV/EYPdhhPOrTQh5g99zCHzIi+ZfEfQKyllmMf8uKqJc1koecN0uzaFOQ==" saltValue="NNL7LsrJe4Xyuxf4d2I4Fg==" spinCount="100000" sheet="true" formatColumns="false" selectLockedCells="true"/>
  <mergeCells count="48">
    <mergeCell ref="G2:H2"/>
    <mergeCell ref="I2:J2"/>
    <mergeCell ref="AE2:AF2"/>
    <mergeCell ref="AG2:AH2"/>
    <mergeCell ref="C3:X3"/>
    <mergeCell ref="AA3:AV3"/>
    <mergeCell ref="C4:D4"/>
    <mergeCell ref="E4:F4"/>
    <mergeCell ref="G4:H4"/>
    <mergeCell ref="I4:J4"/>
    <mergeCell ref="K4:L4"/>
    <mergeCell ref="M4:N4"/>
    <mergeCell ref="O4:P4"/>
    <mergeCell ref="Q4:R4"/>
    <mergeCell ref="S4:T4"/>
    <mergeCell ref="U4:V4"/>
    <mergeCell ref="W4:X4"/>
    <mergeCell ref="AA4:AB4"/>
    <mergeCell ref="AC4:AD4"/>
    <mergeCell ref="AE4:AF4"/>
    <mergeCell ref="AG4:AH4"/>
    <mergeCell ref="AI4:AJ4"/>
    <mergeCell ref="AK4:AL4"/>
    <mergeCell ref="AM4:AN4"/>
    <mergeCell ref="AO4:AP4"/>
    <mergeCell ref="AQ4:AR4"/>
    <mergeCell ref="AS4:AT4"/>
    <mergeCell ref="AU4:AV4"/>
    <mergeCell ref="C5:D5"/>
    <mergeCell ref="E5:F5"/>
    <mergeCell ref="G5:H5"/>
    <mergeCell ref="I5:J5"/>
    <mergeCell ref="K5:L5"/>
    <mergeCell ref="M5:N5"/>
    <mergeCell ref="O5:P5"/>
    <mergeCell ref="Q5:R5"/>
    <mergeCell ref="S5:T5"/>
    <mergeCell ref="U5:V5"/>
    <mergeCell ref="AA5:AB5"/>
    <mergeCell ref="AC5:AD5"/>
    <mergeCell ref="AE5:AF5"/>
    <mergeCell ref="AG5:AH5"/>
    <mergeCell ref="AI5:AJ5"/>
    <mergeCell ref="AK5:AL5"/>
    <mergeCell ref="AM5:AN5"/>
    <mergeCell ref="AO5:AP5"/>
    <mergeCell ref="AQ5:AR5"/>
    <mergeCell ref="AS5:AT5"/>
  </mergeCells>
  <conditionalFormatting sqref="A8:N8 O8:X24 AA8:AV24 B9:N24 A9:A27">
    <cfRule type="expression" priority="2" aboveAverage="0" equalAverage="0" bottom="0" percent="0" rank="0" text="" dxfId="13">
      <formula>$Y8&gt;0</formula>
    </cfRule>
  </conditionalFormatting>
  <printOptions headings="false" gridLines="false" gridLinesSet="true" horizontalCentered="true" verticalCentered="true"/>
  <pageMargins left="0" right="0" top="0.196527777777778"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19.xml><?xml version="1.0" encoding="utf-8"?>
<worksheet xmlns="http://schemas.openxmlformats.org/spreadsheetml/2006/main" xmlns:r="http://schemas.openxmlformats.org/officeDocument/2006/relationships">
  <sheetPr filterMode="false">
    <pageSetUpPr fitToPage="false"/>
  </sheetPr>
  <dimension ref="A1:AP25"/>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M6" activePane="bottomRight" state="frozen"/>
      <selection pane="topLeft" activeCell="A1" activeCellId="0" sqref="A1"/>
      <selection pane="topRight" activeCell="M1" activeCellId="0" sqref="M1"/>
      <selection pane="bottomLeft" activeCell="A6" activeCellId="0" sqref="A6"/>
      <selection pane="bottomRight" activeCell="AA6" activeCellId="0" sqref="AA6"/>
    </sheetView>
  </sheetViews>
  <sheetFormatPr defaultColWidth="9.296875" defaultRowHeight="10.2" zeroHeight="false" outlineLevelRow="0" outlineLevelCol="0"/>
  <cols>
    <col collapsed="false" customWidth="true" hidden="false" outlineLevel="0" max="1" min="1" style="255" width="42.42"/>
    <col collapsed="false" customWidth="true" hidden="false" outlineLevel="0" max="2" min="2" style="256" width="11"/>
    <col collapsed="false" customWidth="true" hidden="true" outlineLevel="0" max="3" min="3" style="255" width="14.72"/>
    <col collapsed="false" customWidth="true" hidden="true" outlineLevel="0" max="11" min="4" style="255" width="16.72"/>
    <col collapsed="false" customWidth="false" hidden="true" outlineLevel="0" max="26" min="12" style="255" width="9.29"/>
    <col collapsed="false" customWidth="true" hidden="false" outlineLevel="0" max="27" min="27" style="255" width="14.72"/>
    <col collapsed="false" customWidth="true" hidden="false" outlineLevel="0" max="30" min="28" style="255" width="16.72"/>
    <col collapsed="false" customWidth="true" hidden="false" outlineLevel="0" max="31" min="31" style="255" width="18"/>
    <col collapsed="false" customWidth="true" hidden="false" outlineLevel="0" max="35" min="32" style="255" width="16.72"/>
    <col collapsed="false" customWidth="false" hidden="false" outlineLevel="0" max="36" min="36" style="255" width="9.29"/>
    <col collapsed="false" customWidth="true" hidden="true" outlineLevel="0" max="37" min="37" style="255" width="14.38"/>
    <col collapsed="false" customWidth="false" hidden="true" outlineLevel="0" max="41" min="38" style="255" width="9.29"/>
    <col collapsed="false" customWidth="true" hidden="true" outlineLevel="0" max="42" min="42" style="255" width="39.71"/>
    <col collapsed="false" customWidth="false" hidden="false" outlineLevel="0" max="1024" min="43" style="255" width="9.29"/>
  </cols>
  <sheetData>
    <row r="1" customFormat="false" ht="33" hidden="false" customHeight="true" outlineLevel="0" collapsed="false">
      <c r="A1" s="257" t="str">
        <f aca="false">t1!A1</f>
        <v>REGIONI ED AUTONOMIE LOCALI - anno 2023</v>
      </c>
      <c r="B1" s="257"/>
      <c r="C1" s="257"/>
      <c r="D1" s="257"/>
      <c r="E1" s="257"/>
      <c r="F1" s="257"/>
      <c r="G1" s="257"/>
      <c r="H1" s="257"/>
      <c r="I1" s="257"/>
      <c r="K1" s="258"/>
      <c r="AE1" s="257"/>
      <c r="AI1" s="258"/>
    </row>
    <row r="2" customFormat="false" ht="27" hidden="false" customHeight="true" outlineLevel="0" collapsed="false">
      <c r="A2" s="260"/>
      <c r="I2" s="482"/>
      <c r="J2" s="482"/>
      <c r="K2" s="482"/>
      <c r="AG2" s="482"/>
      <c r="AH2" s="482"/>
      <c r="AI2" s="482"/>
    </row>
    <row r="3" customFormat="false" ht="10.8" hidden="false" customHeight="false" outlineLevel="0" collapsed="false">
      <c r="A3" s="376"/>
      <c r="B3" s="377"/>
      <c r="C3" s="796" t="s">
        <v>528</v>
      </c>
      <c r="D3" s="796"/>
      <c r="E3" s="796"/>
      <c r="F3" s="796"/>
      <c r="G3" s="796"/>
      <c r="H3" s="796"/>
      <c r="I3" s="796"/>
      <c r="J3" s="796"/>
      <c r="K3" s="796"/>
      <c r="AA3" s="796" t="s">
        <v>528</v>
      </c>
      <c r="AB3" s="796"/>
      <c r="AC3" s="796"/>
      <c r="AD3" s="796"/>
      <c r="AE3" s="796"/>
      <c r="AF3" s="796"/>
      <c r="AG3" s="796"/>
      <c r="AH3" s="796"/>
      <c r="AI3" s="796"/>
      <c r="AP3" s="797"/>
    </row>
    <row r="4" customFormat="false" ht="66" hidden="false" customHeight="true" outlineLevel="0" collapsed="false">
      <c r="A4" s="723" t="s">
        <v>463</v>
      </c>
      <c r="B4" s="798" t="s">
        <v>302</v>
      </c>
      <c r="C4" s="799" t="s">
        <v>529</v>
      </c>
      <c r="D4" s="799" t="s">
        <v>530</v>
      </c>
      <c r="E4" s="800" t="s">
        <v>531</v>
      </c>
      <c r="F4" s="801" t="s">
        <v>532</v>
      </c>
      <c r="G4" s="801" t="s">
        <v>533</v>
      </c>
      <c r="H4" s="799" t="s">
        <v>534</v>
      </c>
      <c r="I4" s="799" t="s">
        <v>535</v>
      </c>
      <c r="J4" s="799" t="s">
        <v>536</v>
      </c>
      <c r="K4" s="802" t="s">
        <v>342</v>
      </c>
      <c r="AA4" s="799" t="s">
        <v>529</v>
      </c>
      <c r="AB4" s="799" t="s">
        <v>530</v>
      </c>
      <c r="AC4" s="800" t="s">
        <v>531</v>
      </c>
      <c r="AD4" s="801" t="s">
        <v>532</v>
      </c>
      <c r="AE4" s="801" t="s">
        <v>533</v>
      </c>
      <c r="AF4" s="799" t="s">
        <v>537</v>
      </c>
      <c r="AG4" s="799" t="s">
        <v>535</v>
      </c>
      <c r="AH4" s="799" t="s">
        <v>536</v>
      </c>
      <c r="AI4" s="802" t="s">
        <v>342</v>
      </c>
      <c r="AK4" s="803" t="s">
        <v>538</v>
      </c>
      <c r="AL4" s="803"/>
      <c r="AM4" s="803"/>
      <c r="AN4" s="803"/>
      <c r="AO4" s="803"/>
      <c r="AP4" s="804" t="s">
        <v>539</v>
      </c>
    </row>
    <row r="5" s="734" customFormat="true" ht="12.6" hidden="false" customHeight="false" outlineLevel="0" collapsed="false">
      <c r="A5" s="494" t="s">
        <v>404</v>
      </c>
      <c r="B5" s="805"/>
      <c r="C5" s="806" t="s">
        <v>540</v>
      </c>
      <c r="D5" s="806" t="s">
        <v>541</v>
      </c>
      <c r="E5" s="806" t="s">
        <v>542</v>
      </c>
      <c r="F5" s="807" t="s">
        <v>543</v>
      </c>
      <c r="G5" s="807" t="s">
        <v>544</v>
      </c>
      <c r="H5" s="806" t="s">
        <v>545</v>
      </c>
      <c r="I5" s="806" t="s">
        <v>546</v>
      </c>
      <c r="J5" s="806" t="s">
        <v>547</v>
      </c>
      <c r="K5" s="808"/>
      <c r="AA5" s="806" t="s">
        <v>540</v>
      </c>
      <c r="AB5" s="806" t="s">
        <v>541</v>
      </c>
      <c r="AC5" s="806" t="s">
        <v>542</v>
      </c>
      <c r="AD5" s="807" t="s">
        <v>543</v>
      </c>
      <c r="AE5" s="807" t="s">
        <v>544</v>
      </c>
      <c r="AF5" s="806" t="s">
        <v>545</v>
      </c>
      <c r="AG5" s="806" t="s">
        <v>546</v>
      </c>
      <c r="AH5" s="806" t="s">
        <v>547</v>
      </c>
      <c r="AI5" s="808"/>
      <c r="AK5" s="809" t="n">
        <f aca="false">COUNTIF($AP$6:$AP$22,"Incongruenza")</f>
        <v>0</v>
      </c>
      <c r="AL5" s="810" t="s">
        <v>50</v>
      </c>
      <c r="AM5" s="810"/>
      <c r="AN5" s="734" t="s">
        <v>548</v>
      </c>
      <c r="AO5" s="734" t="s">
        <v>549</v>
      </c>
      <c r="AP5" s="804"/>
    </row>
    <row r="6" customFormat="false" ht="12.75" hidden="false" customHeight="true" outlineLevel="0" collapsed="false">
      <c r="A6" s="811" t="str">
        <f aca="false">t1!A6</f>
        <v>SEGRETARIO A</v>
      </c>
      <c r="B6" s="595" t="str">
        <f aca="false">t1!B6</f>
        <v>0D0102</v>
      </c>
      <c r="C6" s="812" t="n">
        <f aca="false">ROUND(AA6,2)</f>
        <v>0</v>
      </c>
      <c r="D6" s="282" t="n">
        <f aca="false">ROUND(AB6,0)</f>
        <v>0</v>
      </c>
      <c r="E6" s="282" t="n">
        <f aca="false">ROUND(AC6,0)</f>
        <v>0</v>
      </c>
      <c r="F6" s="282" t="n">
        <f aca="false">ROUND(AD6,0)</f>
        <v>0</v>
      </c>
      <c r="G6" s="282" t="n">
        <f aca="false">ROUND(AE6,0)</f>
        <v>0</v>
      </c>
      <c r="H6" s="282" t="n">
        <f aca="false">ROUND(AF6,0)</f>
        <v>0</v>
      </c>
      <c r="I6" s="282" t="n">
        <f aca="false">ROUND(AG6,0)</f>
        <v>0</v>
      </c>
      <c r="J6" s="813" t="n">
        <f aca="false">ROUND(AH6,0)</f>
        <v>0</v>
      </c>
      <c r="K6" s="567" t="n">
        <f aca="false">(D6+E6+F6+G6+H6+I6)-J6</f>
        <v>0</v>
      </c>
      <c r="L6" s="286" t="n">
        <f aca="false">t1!M6</f>
        <v>0</v>
      </c>
      <c r="AA6" s="812"/>
      <c r="AB6" s="289"/>
      <c r="AC6" s="289"/>
      <c r="AD6" s="289"/>
      <c r="AE6" s="282"/>
      <c r="AF6" s="289"/>
      <c r="AG6" s="289"/>
      <c r="AH6" s="814"/>
      <c r="AI6" s="567" t="n">
        <f aca="false">(AB6+AC6+AD6+AE6+AF6+AG6)-AH6</f>
        <v>0</v>
      </c>
      <c r="AL6" s="255" t="s">
        <v>550</v>
      </c>
      <c r="AM6" s="255" t="s">
        <v>551</v>
      </c>
      <c r="AN6" s="815" t="str">
        <f aca="false">IF($AL6="no",(IF($AC6&gt;0,"Incongruenza","OK")),(IF($AC6=0,"OK","ok")))</f>
        <v>OK</v>
      </c>
      <c r="AO6" s="816" t="str">
        <f aca="false">IF($AM6="no",(IF($AE6&gt;0,"Incongruenza","OK")),(IF($AE6=0,"OK","ok")))</f>
        <v>OK</v>
      </c>
      <c r="AP6" s="817" t="str">
        <f aca="false">IF(AND($AL6="no",$AM6="no",$AE6&gt;0),"Sono stati inseriti importi RIA e/o Progressioni",IF(AND($AL6="no",$AM6="no",$AC6&gt;0)," ",IF(OR($AN6="Incongruenza",$AO6="Incongruenza"),"Incongruenza"," ")))</f>
        <v> </v>
      </c>
    </row>
    <row r="7" customFormat="false" ht="12" hidden="false" customHeight="true" outlineLevel="0" collapsed="false">
      <c r="A7" s="811" t="str">
        <f aca="false">t1!A7</f>
        <v>SEGRETARIO B</v>
      </c>
      <c r="B7" s="595" t="str">
        <f aca="false">t1!B7</f>
        <v>0D0103</v>
      </c>
      <c r="C7" s="812" t="n">
        <f aca="false">ROUND(AA7,2)</f>
        <v>0</v>
      </c>
      <c r="D7" s="282" t="n">
        <f aca="false">ROUND(AB7,0)</f>
        <v>0</v>
      </c>
      <c r="E7" s="282" t="n">
        <f aca="false">ROUND(AC7,0)</f>
        <v>0</v>
      </c>
      <c r="F7" s="282" t="n">
        <f aca="false">ROUND(AD7,0)</f>
        <v>0</v>
      </c>
      <c r="G7" s="282" t="n">
        <f aca="false">ROUND(AE7,0)</f>
        <v>0</v>
      </c>
      <c r="H7" s="282" t="n">
        <f aca="false">ROUND(AF7,0)</f>
        <v>0</v>
      </c>
      <c r="I7" s="282" t="n">
        <f aca="false">ROUND(AG7,0)</f>
        <v>0</v>
      </c>
      <c r="J7" s="813" t="n">
        <f aca="false">ROUND(AH7,0)</f>
        <v>0</v>
      </c>
      <c r="K7" s="567" t="n">
        <f aca="false">(D7+E7+F7+G7+H7+I7)-J7</f>
        <v>0</v>
      </c>
      <c r="L7" s="286" t="n">
        <f aca="false">t1!M7</f>
        <v>0</v>
      </c>
      <c r="AA7" s="812"/>
      <c r="AB7" s="289"/>
      <c r="AC7" s="289"/>
      <c r="AD7" s="289"/>
      <c r="AE7" s="282"/>
      <c r="AF7" s="289"/>
      <c r="AG7" s="289"/>
      <c r="AH7" s="814"/>
      <c r="AI7" s="567" t="n">
        <f aca="false">(AB7+AC7+AD7+AE7+AF7+AG7)-AH7</f>
        <v>0</v>
      </c>
      <c r="AL7" s="255" t="s">
        <v>550</v>
      </c>
      <c r="AM7" s="255" t="s">
        <v>551</v>
      </c>
      <c r="AN7" s="815" t="str">
        <f aca="false">IF($AL7="no",(IF($AC7&gt;0,"Incongruenza","OK")),(IF($AC7=0,"OK","ok")))</f>
        <v>OK</v>
      </c>
      <c r="AO7" s="816" t="str">
        <f aca="false">IF($AM7="no",(IF($AE7&gt;0,"Incongruenza","OK")),(IF($AE7=0,"OK","ok")))</f>
        <v>OK</v>
      </c>
      <c r="AP7" s="817" t="str">
        <f aca="false">IF(AND($AL7="no",$AM7="no",$AE7&gt;0),"Sono stati inseriti importi RIA e/o Progressioni",IF(AND($AL7="no",$AM7="no",$AC7&gt;0)," ",IF(OR($AN7="Incongruenza",$AO7="Incongruenza"),"Incongruenza"," ")))</f>
        <v> </v>
      </c>
    </row>
    <row r="8" customFormat="false" ht="12" hidden="false" customHeight="true" outlineLevel="0" collapsed="false">
      <c r="A8" s="811" t="str">
        <f aca="false">t1!A8</f>
        <v>SEGRETARIO C</v>
      </c>
      <c r="B8" s="595" t="str">
        <f aca="false">t1!B8</f>
        <v>0D0485</v>
      </c>
      <c r="C8" s="812" t="n">
        <f aca="false">ROUND(AA8,2)</f>
        <v>0</v>
      </c>
      <c r="D8" s="282" t="n">
        <f aca="false">ROUND(AB8,0)</f>
        <v>0</v>
      </c>
      <c r="E8" s="282" t="n">
        <f aca="false">ROUND(AC8,0)</f>
        <v>0</v>
      </c>
      <c r="F8" s="282" t="n">
        <f aca="false">ROUND(AD8,0)</f>
        <v>0</v>
      </c>
      <c r="G8" s="282" t="n">
        <f aca="false">ROUND(AE8,0)</f>
        <v>0</v>
      </c>
      <c r="H8" s="282" t="n">
        <f aca="false">ROUND(AF8,0)</f>
        <v>0</v>
      </c>
      <c r="I8" s="282" t="n">
        <f aca="false">ROUND(AG8,0)</f>
        <v>0</v>
      </c>
      <c r="J8" s="813" t="n">
        <f aca="false">ROUND(AH8,0)</f>
        <v>0</v>
      </c>
      <c r="K8" s="567" t="n">
        <f aca="false">(D8+E8+F8+G8+H8+I8)-J8</f>
        <v>0</v>
      </c>
      <c r="L8" s="286" t="n">
        <f aca="false">t1!M8</f>
        <v>0</v>
      </c>
      <c r="AA8" s="812"/>
      <c r="AB8" s="289"/>
      <c r="AC8" s="289"/>
      <c r="AD8" s="289"/>
      <c r="AE8" s="282"/>
      <c r="AF8" s="289"/>
      <c r="AG8" s="289"/>
      <c r="AH8" s="814"/>
      <c r="AI8" s="567" t="n">
        <f aca="false">(AB8+AC8+AD8+AE8+AF8+AG8)-AH8</f>
        <v>0</v>
      </c>
      <c r="AL8" s="255" t="s">
        <v>550</v>
      </c>
      <c r="AM8" s="255" t="s">
        <v>551</v>
      </c>
      <c r="AN8" s="815" t="str">
        <f aca="false">IF($AL8="no",(IF($AC8&gt;0,"Incongruenza","OK")),(IF($AC8=0,"OK","ok")))</f>
        <v>OK</v>
      </c>
      <c r="AO8" s="816" t="str">
        <f aca="false">IF($AM8="no",(IF($AE8&gt;0,"Incongruenza","OK")),(IF($AE8=0,"OK","ok")))</f>
        <v>OK</v>
      </c>
      <c r="AP8" s="817" t="str">
        <f aca="false">IF(AND($AL8="no",$AM8="no",$AE8&gt;0),"Sono stati inseriti importi RIA e/o Progressioni",IF(AND($AL8="no",$AM8="no",$AC8&gt;0)," ",IF(OR($AN8="Incongruenza",$AO8="Incongruenza"),"Incongruenza"," ")))</f>
        <v> </v>
      </c>
    </row>
    <row r="9" customFormat="false" ht="12" hidden="false" customHeight="true" outlineLevel="0" collapsed="false">
      <c r="A9" s="811" t="str">
        <f aca="false">t1!A9</f>
        <v>DIRETTORE  GENERALE</v>
      </c>
      <c r="B9" s="595" t="str">
        <f aca="false">t1!B9</f>
        <v>0D0097</v>
      </c>
      <c r="C9" s="812" t="n">
        <f aca="false">ROUND(AA9,2)</f>
        <v>0</v>
      </c>
      <c r="D9" s="282" t="n">
        <f aca="false">ROUND(AB9,0)</f>
        <v>0</v>
      </c>
      <c r="E9" s="282" t="n">
        <f aca="false">ROUND(AC9,0)</f>
        <v>0</v>
      </c>
      <c r="F9" s="282" t="n">
        <f aca="false">ROUND(AD9,0)</f>
        <v>0</v>
      </c>
      <c r="G9" s="282" t="n">
        <f aca="false">ROUND(AE9,0)</f>
        <v>0</v>
      </c>
      <c r="H9" s="282" t="n">
        <f aca="false">ROUND(AF9,0)</f>
        <v>0</v>
      </c>
      <c r="I9" s="282" t="n">
        <f aca="false">ROUND(AG9,0)</f>
        <v>0</v>
      </c>
      <c r="J9" s="813" t="n">
        <f aca="false">ROUND(AH9,0)</f>
        <v>0</v>
      </c>
      <c r="K9" s="567" t="n">
        <f aca="false">(D9+E9+F9+G9+H9+I9)-J9</f>
        <v>0</v>
      </c>
      <c r="L9" s="286" t="n">
        <f aca="false">t1!M9</f>
        <v>0</v>
      </c>
      <c r="AA9" s="812"/>
      <c r="AB9" s="289"/>
      <c r="AC9" s="289"/>
      <c r="AD9" s="289"/>
      <c r="AE9" s="282"/>
      <c r="AF9" s="289"/>
      <c r="AG9" s="289"/>
      <c r="AH9" s="814"/>
      <c r="AI9" s="567" t="n">
        <f aca="false">(AB9+AC9+AD9+AE9+AF9+AG9)-AH9</f>
        <v>0</v>
      </c>
      <c r="AL9" s="255" t="s">
        <v>550</v>
      </c>
      <c r="AM9" s="255" t="s">
        <v>551</v>
      </c>
      <c r="AN9" s="815" t="str">
        <f aca="false">IF($AL9="no",(IF($AC9&gt;0,"Incongruenza","OK")),(IF($AC9=0,"OK","ok")))</f>
        <v>OK</v>
      </c>
      <c r="AO9" s="816" t="str">
        <f aca="false">IF($AM9="no",(IF($AE9&gt;0,"Incongruenza","OK")),(IF($AE9=0,"OK","ok")))</f>
        <v>OK</v>
      </c>
      <c r="AP9" s="817" t="str">
        <f aca="false">IF(AND($AL9="no",$AM9="no",$AE9&gt;0),"Sono stati inseriti importi RIA e/o Progressioni",IF(AND($AL9="no",$AM9="no",$AC9&gt;0)," ",IF(OR($AN9="Incongruenza",$AO9="Incongruenza"),"Incongruenza"," ")))</f>
        <v> </v>
      </c>
    </row>
    <row r="10" customFormat="false" ht="12" hidden="false" customHeight="true" outlineLevel="0" collapsed="false">
      <c r="A10" s="811" t="str">
        <f aca="false">t1!A10</f>
        <v>ALTE SPECIALIZZ. FUORI D.O.</v>
      </c>
      <c r="B10" s="595" t="str">
        <f aca="false">t1!B10</f>
        <v>0D0095</v>
      </c>
      <c r="C10" s="812" t="n">
        <f aca="false">ROUND(AA10,2)</f>
        <v>0</v>
      </c>
      <c r="D10" s="282" t="n">
        <f aca="false">ROUND(AB10,0)</f>
        <v>0</v>
      </c>
      <c r="E10" s="282" t="n">
        <f aca="false">ROUND(AC10,0)</f>
        <v>0</v>
      </c>
      <c r="F10" s="282" t="n">
        <f aca="false">ROUND(AD10,0)</f>
        <v>0</v>
      </c>
      <c r="G10" s="282" t="n">
        <f aca="false">ROUND(AE10,0)</f>
        <v>0</v>
      </c>
      <c r="H10" s="282" t="n">
        <f aca="false">ROUND(AF10,0)</f>
        <v>0</v>
      </c>
      <c r="I10" s="282" t="n">
        <f aca="false">ROUND(AG10,0)</f>
        <v>0</v>
      </c>
      <c r="J10" s="813" t="n">
        <f aca="false">ROUND(AH10,0)</f>
        <v>0</v>
      </c>
      <c r="K10" s="567" t="n">
        <f aca="false">(D10+E10+F10+G10+H10+I10)-J10</f>
        <v>0</v>
      </c>
      <c r="L10" s="286" t="n">
        <f aca="false">t1!M10</f>
        <v>0</v>
      </c>
      <c r="AA10" s="812"/>
      <c r="AB10" s="289"/>
      <c r="AC10" s="289"/>
      <c r="AD10" s="289"/>
      <c r="AE10" s="282"/>
      <c r="AF10" s="289"/>
      <c r="AG10" s="289"/>
      <c r="AH10" s="814"/>
      <c r="AI10" s="567" t="n">
        <f aca="false">(AB10+AC10+AD10+AE10+AF10+AG10)-AH10</f>
        <v>0</v>
      </c>
      <c r="AL10" s="255" t="s">
        <v>550</v>
      </c>
      <c r="AM10" s="255" t="s">
        <v>551</v>
      </c>
      <c r="AN10" s="815" t="str">
        <f aca="false">IF($AL10="no",(IF($AC10&gt;0,"Incongruenza","OK")),(IF($AC10=0,"OK","ok")))</f>
        <v>OK</v>
      </c>
      <c r="AO10" s="816" t="str">
        <f aca="false">IF($AM10="no",(IF($AE10&gt;0,"Incongruenza","OK")),(IF($AE10=0,"OK","ok")))</f>
        <v>OK</v>
      </c>
      <c r="AP10" s="817" t="str">
        <f aca="false">IF(AND($AL10="no",$AM10="no",$AE10&gt;0),"Sono stati inseriti importi RIA e/o Progressioni",IF(AND($AL10="no",$AM10="no",$AC10&gt;0)," ",IF(OR($AN10="Incongruenza",$AO10="Incongruenza"),"Incongruenza"," ")))</f>
        <v> </v>
      </c>
    </row>
    <row r="11" customFormat="false" ht="12" hidden="false" customHeight="true" outlineLevel="0" collapsed="false">
      <c r="A11" s="811" t="str">
        <f aca="false">t1!A11</f>
        <v>DIRIGENTE A TEMPO DETERMINATO FUORI D.O.</v>
      </c>
      <c r="B11" s="595" t="str">
        <f aca="false">t1!B11</f>
        <v>0D0098</v>
      </c>
      <c r="C11" s="812" t="n">
        <f aca="false">ROUND(AA11,2)</f>
        <v>0</v>
      </c>
      <c r="D11" s="282" t="n">
        <f aca="false">ROUND(AB11,0)</f>
        <v>0</v>
      </c>
      <c r="E11" s="282" t="n">
        <f aca="false">ROUND(AC11,0)</f>
        <v>0</v>
      </c>
      <c r="F11" s="282" t="n">
        <f aca="false">ROUND(AD11,0)</f>
        <v>0</v>
      </c>
      <c r="G11" s="282" t="n">
        <f aca="false">ROUND(AE11,0)</f>
        <v>0</v>
      </c>
      <c r="H11" s="282" t="n">
        <f aca="false">ROUND(AF11,0)</f>
        <v>0</v>
      </c>
      <c r="I11" s="282" t="n">
        <f aca="false">ROUND(AG11,0)</f>
        <v>0</v>
      </c>
      <c r="J11" s="813" t="n">
        <f aca="false">ROUND(AH11,0)</f>
        <v>0</v>
      </c>
      <c r="K11" s="567" t="n">
        <f aca="false">(D11+E11+F11+G11+H11+I11)-J11</f>
        <v>0</v>
      </c>
      <c r="L11" s="286" t="n">
        <f aca="false">t1!M11</f>
        <v>0</v>
      </c>
      <c r="AA11" s="812"/>
      <c r="AB11" s="289"/>
      <c r="AC11" s="289"/>
      <c r="AD11" s="289"/>
      <c r="AE11" s="282"/>
      <c r="AF11" s="289"/>
      <c r="AG11" s="289"/>
      <c r="AH11" s="814"/>
      <c r="AI11" s="567" t="n">
        <f aca="false">(AB11+AC11+AD11+AE11+AF11+AG11)-AH11</f>
        <v>0</v>
      </c>
      <c r="AL11" s="255" t="s">
        <v>550</v>
      </c>
      <c r="AM11" s="255" t="s">
        <v>551</v>
      </c>
      <c r="AN11" s="815" t="str">
        <f aca="false">IF($AL11="no",(IF($AC11&gt;0,"Incongruenza","OK")),(IF($AC11=0,"OK","ok")))</f>
        <v>OK</v>
      </c>
      <c r="AO11" s="816" t="str">
        <f aca="false">IF($AM11="no",(IF($AE11&gt;0,"Incongruenza","OK")),(IF($AE11=0,"OK","ok")))</f>
        <v>OK</v>
      </c>
      <c r="AP11" s="817" t="str">
        <f aca="false">IF(AND($AL11="no",$AM11="no",$AE11&gt;0),"Sono stati inseriti importi RIA e/o Progressioni",IF(AND($AL11="no",$AM11="no",$AC11&gt;0)," ",IF(OR($AN11="Incongruenza",$AO11="Incongruenza"),"Incongruenza"," ")))</f>
        <v> </v>
      </c>
    </row>
    <row r="12" customFormat="false" ht="12" hidden="false" customHeight="true" outlineLevel="0" collapsed="false">
      <c r="A12" s="811" t="str">
        <f aca="false">t1!A12</f>
        <v>SEGRETARIO GENERALE CCIAA</v>
      </c>
      <c r="B12" s="595" t="str">
        <f aca="false">t1!B12</f>
        <v>0D0104</v>
      </c>
      <c r="C12" s="812" t="n">
        <f aca="false">ROUND(AA12,2)</f>
        <v>0</v>
      </c>
      <c r="D12" s="282" t="n">
        <f aca="false">ROUND(AB12,0)</f>
        <v>0</v>
      </c>
      <c r="E12" s="282" t="n">
        <f aca="false">ROUND(AC12,0)</f>
        <v>0</v>
      </c>
      <c r="F12" s="282" t="n">
        <f aca="false">ROUND(AD12,0)</f>
        <v>0</v>
      </c>
      <c r="G12" s="282" t="n">
        <f aca="false">ROUND(AE12,0)</f>
        <v>0</v>
      </c>
      <c r="H12" s="282" t="n">
        <f aca="false">ROUND(AF12,0)</f>
        <v>0</v>
      </c>
      <c r="I12" s="282" t="n">
        <f aca="false">ROUND(AG12,0)</f>
        <v>0</v>
      </c>
      <c r="J12" s="813" t="n">
        <f aca="false">ROUND(AH12,0)</f>
        <v>0</v>
      </c>
      <c r="K12" s="567" t="n">
        <f aca="false">(D12+E12+F12+G12+H12+I12)-J12</f>
        <v>0</v>
      </c>
      <c r="L12" s="286" t="n">
        <f aca="false">t1!M12</f>
        <v>0</v>
      </c>
      <c r="AA12" s="812"/>
      <c r="AB12" s="289"/>
      <c r="AC12" s="289"/>
      <c r="AD12" s="289"/>
      <c r="AE12" s="282"/>
      <c r="AF12" s="289"/>
      <c r="AG12" s="289"/>
      <c r="AH12" s="814"/>
      <c r="AI12" s="567" t="n">
        <f aca="false">(AB12+AC12+AD12+AE12+AF12+AG12)-AH12</f>
        <v>0</v>
      </c>
      <c r="AL12" s="255" t="s">
        <v>550</v>
      </c>
      <c r="AM12" s="255" t="s">
        <v>551</v>
      </c>
      <c r="AN12" s="815" t="str">
        <f aca="false">IF($AL12="no",(IF($AC12&gt;0,"Incongruenza","OK")),(IF($AC12=0,"OK","ok")))</f>
        <v>OK</v>
      </c>
      <c r="AO12" s="816" t="str">
        <f aca="false">IF($AM12="no",(IF($AE12&gt;0,"Incongruenza","OK")),(IF($AE12=0,"OK","ok")))</f>
        <v>OK</v>
      </c>
      <c r="AP12" s="817" t="str">
        <f aca="false">IF(AND($AL12="no",$AM12="no",$AE12&gt;0),"Sono stati inseriti importi RIA e/o Progressioni",IF(AND($AL12="no",$AM12="no",$AC12&gt;0)," ",IF(OR($AN12="Incongruenza",$AO12="Incongruenza"),"Incongruenza"," ")))</f>
        <v> </v>
      </c>
    </row>
    <row r="13" customFormat="false" ht="12" hidden="false" customHeight="true" outlineLevel="0" collapsed="false">
      <c r="A13" s="811" t="str">
        <f aca="false">t1!A13</f>
        <v>DIRIGENTE A TEMPO INDETERMINATO</v>
      </c>
      <c r="B13" s="595" t="str">
        <f aca="false">t1!B13</f>
        <v>0D0164</v>
      </c>
      <c r="C13" s="812" t="n">
        <f aca="false">ROUND(AA13,2)</f>
        <v>0</v>
      </c>
      <c r="D13" s="282" t="n">
        <f aca="false">ROUND(AB13,0)</f>
        <v>0</v>
      </c>
      <c r="E13" s="282" t="n">
        <f aca="false">ROUND(AC13,0)</f>
        <v>0</v>
      </c>
      <c r="F13" s="282" t="n">
        <f aca="false">ROUND(AD13,0)</f>
        <v>0</v>
      </c>
      <c r="G13" s="282" t="n">
        <f aca="false">ROUND(AE13,0)</f>
        <v>0</v>
      </c>
      <c r="H13" s="282" t="n">
        <f aca="false">ROUND(AF13,0)</f>
        <v>0</v>
      </c>
      <c r="I13" s="282" t="n">
        <f aca="false">ROUND(AG13,0)</f>
        <v>0</v>
      </c>
      <c r="J13" s="813" t="n">
        <f aca="false">ROUND(AH13,0)</f>
        <v>0</v>
      </c>
      <c r="K13" s="567" t="n">
        <f aca="false">(D13+E13+F13+G13+H13+I13)-J13</f>
        <v>0</v>
      </c>
      <c r="L13" s="286" t="n">
        <f aca="false">t1!M13</f>
        <v>0</v>
      </c>
      <c r="AA13" s="812"/>
      <c r="AB13" s="289"/>
      <c r="AC13" s="289"/>
      <c r="AD13" s="289"/>
      <c r="AE13" s="282"/>
      <c r="AF13" s="289"/>
      <c r="AG13" s="289"/>
      <c r="AH13" s="814"/>
      <c r="AI13" s="567" t="n">
        <f aca="false">(AB13+AC13+AD13+AE13+AF13+AG13)-AH13</f>
        <v>0</v>
      </c>
      <c r="AL13" s="255" t="s">
        <v>550</v>
      </c>
      <c r="AM13" s="255" t="s">
        <v>551</v>
      </c>
      <c r="AN13" s="815" t="str">
        <f aca="false">IF($AL13="no",(IF($AC13&gt;0,"Incongruenza","OK")),(IF($AC13=0,"OK","ok")))</f>
        <v>OK</v>
      </c>
      <c r="AO13" s="816" t="str">
        <f aca="false">IF($AM13="no",(IF($AE13&gt;0,"Incongruenza","OK")),(IF($AE13=0,"OK","ok")))</f>
        <v>OK</v>
      </c>
      <c r="AP13" s="817" t="str">
        <f aca="false">IF(AND($AL13="no",$AM13="no",$AE13&gt;0),"Sono stati inseriti importi RIA e/o Progressioni",IF(AND($AL13="no",$AM13="no",$AC13&gt;0)," ",IF(OR($AN13="Incongruenza",$AO13="Incongruenza"),"Incongruenza"," ")))</f>
        <v> </v>
      </c>
    </row>
    <row r="14" customFormat="false" ht="12" hidden="false" customHeight="true" outlineLevel="0" collapsed="false">
      <c r="A14" s="811" t="str">
        <f aca="false">t1!A14</f>
        <v>DIRIGENTE A TEMPO DETERMINATO IN D.O.</v>
      </c>
      <c r="B14" s="595" t="str">
        <f aca="false">t1!B14</f>
        <v>0D0165</v>
      </c>
      <c r="C14" s="812" t="n">
        <f aca="false">ROUND(AA14,2)</f>
        <v>0</v>
      </c>
      <c r="D14" s="282" t="n">
        <f aca="false">ROUND(AB14,0)</f>
        <v>0</v>
      </c>
      <c r="E14" s="282" t="n">
        <f aca="false">ROUND(AC14,0)</f>
        <v>0</v>
      </c>
      <c r="F14" s="282" t="n">
        <f aca="false">ROUND(AD14,0)</f>
        <v>0</v>
      </c>
      <c r="G14" s="282" t="n">
        <f aca="false">ROUND(AE14,0)</f>
        <v>0</v>
      </c>
      <c r="H14" s="282" t="n">
        <f aca="false">ROUND(AF14,0)</f>
        <v>0</v>
      </c>
      <c r="I14" s="282" t="n">
        <f aca="false">ROUND(AG14,0)</f>
        <v>0</v>
      </c>
      <c r="J14" s="813" t="n">
        <f aca="false">ROUND(AH14,0)</f>
        <v>0</v>
      </c>
      <c r="K14" s="567" t="n">
        <f aca="false">(D14+E14+F14+G14+H14+I14)-J14</f>
        <v>0</v>
      </c>
      <c r="L14" s="286" t="n">
        <f aca="false">t1!M14</f>
        <v>0</v>
      </c>
      <c r="AA14" s="812"/>
      <c r="AB14" s="289"/>
      <c r="AC14" s="289"/>
      <c r="AD14" s="289"/>
      <c r="AE14" s="282"/>
      <c r="AF14" s="289"/>
      <c r="AG14" s="289"/>
      <c r="AH14" s="814"/>
      <c r="AI14" s="567" t="n">
        <f aca="false">(AB14+AC14+AD14+AE14+AF14+AG14)-AH14</f>
        <v>0</v>
      </c>
      <c r="AL14" s="255" t="s">
        <v>550</v>
      </c>
      <c r="AM14" s="255" t="s">
        <v>551</v>
      </c>
      <c r="AN14" s="815" t="str">
        <f aca="false">IF($AL14="no",(IF($AC14&gt;0,"Incongruenza","OK")),(IF($AC14=0,"OK","ok")))</f>
        <v>OK</v>
      </c>
      <c r="AO14" s="816" t="str">
        <f aca="false">IF($AM14="no",(IF($AE14&gt;0,"Incongruenza","OK")),(IF($AE14=0,"OK","ok")))</f>
        <v>OK</v>
      </c>
      <c r="AP14" s="817" t="str">
        <f aca="false">IF(AND($AL14="no",$AM14="no",$AE14&gt;0),"Sono stati inseriti importi RIA e/o Progressioni",IF(AND($AL14="no",$AM14="no",$AC14&gt;0)," ",IF(OR($AN14="Incongruenza",$AO14="Incongruenza"),"Incongruenza"," ")))</f>
        <v> </v>
      </c>
    </row>
    <row r="15" customFormat="false" ht="12" hidden="false" customHeight="true" outlineLevel="0" collapsed="false">
      <c r="A15" s="811" t="str">
        <f aca="false">t1!A15</f>
        <v>ALTE SPECIALIZZ. IN D.O. </v>
      </c>
      <c r="B15" s="595" t="str">
        <f aca="false">t1!B15</f>
        <v>0D0I95</v>
      </c>
      <c r="C15" s="812" t="n">
        <f aca="false">ROUND(AA15,2)</f>
        <v>0</v>
      </c>
      <c r="D15" s="282" t="n">
        <f aca="false">ROUND(AB15,0)</f>
        <v>0</v>
      </c>
      <c r="E15" s="282" t="n">
        <f aca="false">ROUND(AC15,0)</f>
        <v>0</v>
      </c>
      <c r="F15" s="282" t="n">
        <f aca="false">ROUND(AD15,0)</f>
        <v>0</v>
      </c>
      <c r="G15" s="282" t="n">
        <f aca="false">ROUND(AE15,0)</f>
        <v>0</v>
      </c>
      <c r="H15" s="282" t="n">
        <f aca="false">ROUND(AF15,0)</f>
        <v>0</v>
      </c>
      <c r="I15" s="282" t="n">
        <f aca="false">ROUND(AG15,0)</f>
        <v>0</v>
      </c>
      <c r="J15" s="813" t="n">
        <f aca="false">ROUND(AH15,0)</f>
        <v>0</v>
      </c>
      <c r="K15" s="567" t="n">
        <f aca="false">(D15+E15+F15+G15+H15+I15)-J15</f>
        <v>0</v>
      </c>
      <c r="L15" s="286" t="n">
        <f aca="false">t1!M15</f>
        <v>0</v>
      </c>
      <c r="AA15" s="812"/>
      <c r="AB15" s="289"/>
      <c r="AC15" s="289"/>
      <c r="AD15" s="289"/>
      <c r="AE15" s="282"/>
      <c r="AF15" s="289"/>
      <c r="AG15" s="289"/>
      <c r="AH15" s="814"/>
      <c r="AI15" s="567" t="n">
        <f aca="false">(AB15+AC15+AD15+AE15+AF15+AG15)-AH15</f>
        <v>0</v>
      </c>
      <c r="AL15" s="255" t="s">
        <v>550</v>
      </c>
      <c r="AM15" s="255" t="s">
        <v>551</v>
      </c>
      <c r="AN15" s="815" t="str">
        <f aca="false">IF($AL15="no",(IF($AC15&gt;0,"Incongruenza","OK")),(IF($AC15=0,"OK","ok")))</f>
        <v>OK</v>
      </c>
      <c r="AO15" s="816" t="str">
        <f aca="false">IF($AM15="no",(IF($AE15&gt;0,"Incongruenza","OK")),(IF($AE15=0,"OK","ok")))</f>
        <v>OK</v>
      </c>
      <c r="AP15" s="817" t="str">
        <f aca="false">IF(AND($AL15="no",$AM15="no",$AE15&gt;0),"Sono stati inseriti importi RIA e/o Progressioni",IF(AND($AL15="no",$AM15="no",$AC15&gt;0)," ",IF(OR($AN15="Incongruenza",$AO15="Incongruenza"),"Incongruenza"," ")))</f>
        <v> </v>
      </c>
    </row>
    <row r="16" customFormat="false" ht="12" hidden="false" customHeight="true" outlineLevel="0" collapsed="false">
      <c r="A16" s="811" t="str">
        <f aca="false">t1!A16</f>
        <v>RESPONSABILE DEI SERVIZI O DEGLI UFFICI IN D.O</v>
      </c>
      <c r="B16" s="595" t="str">
        <f aca="false">t1!B16</f>
        <v>0D0I96</v>
      </c>
      <c r="C16" s="812" t="n">
        <f aca="false">ROUND(AA16,2)</f>
        <v>0</v>
      </c>
      <c r="D16" s="282" t="n">
        <f aca="false">ROUND(AB16,0)</f>
        <v>0</v>
      </c>
      <c r="E16" s="282" t="n">
        <f aca="false">ROUND(AC16,0)</f>
        <v>0</v>
      </c>
      <c r="F16" s="282" t="n">
        <f aca="false">ROUND(AD16,0)</f>
        <v>0</v>
      </c>
      <c r="G16" s="282" t="n">
        <f aca="false">ROUND(AE16,0)</f>
        <v>0</v>
      </c>
      <c r="H16" s="282" t="n">
        <f aca="false">ROUND(AF16,0)</f>
        <v>0</v>
      </c>
      <c r="I16" s="282" t="n">
        <f aca="false">ROUND(AG16,0)</f>
        <v>0</v>
      </c>
      <c r="J16" s="813" t="n">
        <f aca="false">ROUND(AH16,0)</f>
        <v>0</v>
      </c>
      <c r="K16" s="567" t="n">
        <f aca="false">(D16+E16+F16+G16+H16+I16)-J16</f>
        <v>0</v>
      </c>
      <c r="L16" s="286" t="n">
        <f aca="false">t1!M16</f>
        <v>0</v>
      </c>
      <c r="AA16" s="812"/>
      <c r="AB16" s="289"/>
      <c r="AC16" s="289"/>
      <c r="AD16" s="289"/>
      <c r="AE16" s="282"/>
      <c r="AF16" s="289"/>
      <c r="AG16" s="289"/>
      <c r="AH16" s="814"/>
      <c r="AI16" s="567" t="n">
        <f aca="false">(AB16+AC16+AD16+AE16+AF16+AG16)-AH16</f>
        <v>0</v>
      </c>
      <c r="AL16" s="255" t="s">
        <v>550</v>
      </c>
      <c r="AM16" s="255" t="s">
        <v>551</v>
      </c>
      <c r="AN16" s="815" t="str">
        <f aca="false">IF($AL16="no",(IF($AC16&gt;0,"Incongruenza","OK")),(IF($AC16=0,"OK","ok")))</f>
        <v>OK</v>
      </c>
      <c r="AO16" s="816" t="str">
        <f aca="false">IF($AM16="no",(IF($AE16&gt;0,"Incongruenza","OK")),(IF($AE16=0,"OK","ok")))</f>
        <v>OK</v>
      </c>
      <c r="AP16" s="817" t="str">
        <f aca="false">IF(AND($AL16="no",$AM16="no",$AE16&gt;0),"Sono stati inseriti importi RIA e/o Progressioni",IF(AND($AL16="no",$AM16="no",$AC16&gt;0)," ",IF(OR($AN16="Incongruenza",$AO16="Incongruenza"),"Incongruenza"," ")))</f>
        <v> </v>
      </c>
    </row>
    <row r="17" customFormat="false" ht="12" hidden="false" customHeight="true" outlineLevel="0" collapsed="false">
      <c r="A17" s="811" t="str">
        <f aca="false">t1!A17</f>
        <v>FUNZIONARI ED ELEVATA QUALIFICAZIONE</v>
      </c>
      <c r="B17" s="595" t="str">
        <f aca="false">t1!B17</f>
        <v>0FZEQF</v>
      </c>
      <c r="C17" s="812" t="n">
        <f aca="false">ROUND(AA17,2)</f>
        <v>0</v>
      </c>
      <c r="D17" s="282" t="n">
        <f aca="false">ROUND(AB17,0)</f>
        <v>0</v>
      </c>
      <c r="E17" s="282" t="n">
        <f aca="false">ROUND(AC17,0)</f>
        <v>0</v>
      </c>
      <c r="F17" s="282" t="n">
        <f aca="false">ROUND(AD17,0)</f>
        <v>0</v>
      </c>
      <c r="G17" s="282" t="n">
        <f aca="false">ROUND(AE17,0)</f>
        <v>0</v>
      </c>
      <c r="H17" s="282" t="n">
        <f aca="false">ROUND(AF17,0)</f>
        <v>0</v>
      </c>
      <c r="I17" s="282" t="n">
        <f aca="false">ROUND(AG17,0)</f>
        <v>0</v>
      </c>
      <c r="J17" s="813" t="n">
        <f aca="false">ROUND(AH17,0)</f>
        <v>0</v>
      </c>
      <c r="K17" s="567" t="n">
        <f aca="false">(D17+E17+F17+G17+H17+I17)-J17</f>
        <v>0</v>
      </c>
      <c r="L17" s="286" t="n">
        <f aca="false">t1!M17</f>
        <v>0</v>
      </c>
      <c r="AA17" s="812"/>
      <c r="AB17" s="289"/>
      <c r="AC17" s="289"/>
      <c r="AD17" s="289"/>
      <c r="AE17" s="282"/>
      <c r="AF17" s="289"/>
      <c r="AG17" s="289"/>
      <c r="AH17" s="814"/>
      <c r="AI17" s="567" t="n">
        <f aca="false">(AB17+AC17+AD17+AE17+AF17+AG17)-AH17</f>
        <v>0</v>
      </c>
      <c r="AL17" s="255" t="s">
        <v>550</v>
      </c>
      <c r="AM17" s="255" t="s">
        <v>551</v>
      </c>
      <c r="AN17" s="815" t="str">
        <f aca="false">IF($AL17="no",(IF($AC17&gt;0,"Incongruenza","OK")),(IF($AC17=0,"OK","ok")))</f>
        <v>OK</v>
      </c>
      <c r="AO17" s="816" t="str">
        <f aca="false">IF($AM17="no",(IF($AE17&gt;0,"Incongruenza","OK")),(IF($AE17=0,"OK","ok")))</f>
        <v>OK</v>
      </c>
      <c r="AP17" s="817" t="str">
        <f aca="false">IF(AND($AL17="no",$AM17="no",$AE17&gt;0),"Sono stati inseriti importi RIA e/o Progressioni",IF(AND($AL17="no",$AM17="no",$AC17&gt;0)," ",IF(OR($AN17="Incongruenza",$AO17="Incongruenza"),"Incongruenza"," ")))</f>
        <v> </v>
      </c>
    </row>
    <row r="18" customFormat="false" ht="12" hidden="false" customHeight="true" outlineLevel="0" collapsed="false">
      <c r="A18" s="811" t="str">
        <f aca="false">t1!A18</f>
        <v>ISTRUTTORI</v>
      </c>
      <c r="B18" s="595" t="str">
        <f aca="false">t1!B18</f>
        <v>0IR000</v>
      </c>
      <c r="C18" s="812" t="n">
        <f aca="false">ROUND(AA18,2)</f>
        <v>0</v>
      </c>
      <c r="D18" s="282" t="n">
        <f aca="false">ROUND(AB18,0)</f>
        <v>0</v>
      </c>
      <c r="E18" s="282" t="n">
        <f aca="false">ROUND(AC18,0)</f>
        <v>0</v>
      </c>
      <c r="F18" s="282" t="n">
        <f aca="false">ROUND(AD18,0)</f>
        <v>0</v>
      </c>
      <c r="G18" s="282" t="n">
        <f aca="false">ROUND(AE18,0)</f>
        <v>0</v>
      </c>
      <c r="H18" s="282" t="n">
        <f aca="false">ROUND(AF18,0)</f>
        <v>0</v>
      </c>
      <c r="I18" s="282" t="n">
        <f aca="false">ROUND(AG18,0)</f>
        <v>0</v>
      </c>
      <c r="J18" s="813" t="n">
        <f aca="false">ROUND(AH18,0)</f>
        <v>0</v>
      </c>
      <c r="K18" s="567" t="n">
        <f aca="false">(D18+E18+F18+G18+H18+I18)-J18</f>
        <v>0</v>
      </c>
      <c r="L18" s="286" t="n">
        <f aca="false">t1!M18</f>
        <v>0</v>
      </c>
      <c r="AA18" s="812"/>
      <c r="AB18" s="289"/>
      <c r="AC18" s="289"/>
      <c r="AD18" s="289"/>
      <c r="AE18" s="282"/>
      <c r="AF18" s="289"/>
      <c r="AG18" s="289"/>
      <c r="AH18" s="814"/>
      <c r="AI18" s="567" t="n">
        <f aca="false">(AB18+AC18+AD18+AE18+AF18+AG18)-AH18</f>
        <v>0</v>
      </c>
      <c r="AL18" s="255" t="s">
        <v>550</v>
      </c>
      <c r="AM18" s="255" t="s">
        <v>551</v>
      </c>
      <c r="AN18" s="815" t="str">
        <f aca="false">IF($AL18="no",(IF($AC18&gt;0,"Incongruenza","OK")),(IF($AC18=0,"OK","ok")))</f>
        <v>OK</v>
      </c>
      <c r="AO18" s="816" t="str">
        <f aca="false">IF($AM18="no",(IF($AE18&gt;0,"Incongruenza","OK")),(IF($AE18=0,"OK","ok")))</f>
        <v>OK</v>
      </c>
      <c r="AP18" s="817" t="str">
        <f aca="false">IF(AND($AL18="no",$AM18="no",$AE18&gt;0),"Sono stati inseriti importi RIA e/o Progressioni",IF(AND($AL18="no",$AM18="no",$AC18&gt;0)," ",IF(OR($AN18="Incongruenza",$AO18="Incongruenza"),"Incongruenza"," ")))</f>
        <v> </v>
      </c>
    </row>
    <row r="19" customFormat="false" ht="12" hidden="false" customHeight="true" outlineLevel="0" collapsed="false">
      <c r="A19" s="811" t="str">
        <f aca="false">t1!A19</f>
        <v>OPERATORI ESPERTI</v>
      </c>
      <c r="B19" s="595" t="str">
        <f aca="false">t1!B19</f>
        <v>0OEESP</v>
      </c>
      <c r="C19" s="812" t="n">
        <f aca="false">ROUND(AA19,2)</f>
        <v>0</v>
      </c>
      <c r="D19" s="282" t="n">
        <f aca="false">ROUND(AB19,0)</f>
        <v>0</v>
      </c>
      <c r="E19" s="282" t="n">
        <f aca="false">ROUND(AC19,0)</f>
        <v>0</v>
      </c>
      <c r="F19" s="282" t="n">
        <f aca="false">ROUND(AD19,0)</f>
        <v>0</v>
      </c>
      <c r="G19" s="282" t="n">
        <f aca="false">ROUND(AE19,0)</f>
        <v>0</v>
      </c>
      <c r="H19" s="282" t="n">
        <f aca="false">ROUND(AF19,0)</f>
        <v>0</v>
      </c>
      <c r="I19" s="282" t="n">
        <f aca="false">ROUND(AG19,0)</f>
        <v>0</v>
      </c>
      <c r="J19" s="813" t="n">
        <f aca="false">ROUND(AH19,0)</f>
        <v>0</v>
      </c>
      <c r="K19" s="567" t="n">
        <f aca="false">(D19+E19+F19+G19+H19+I19)-J19</f>
        <v>0</v>
      </c>
      <c r="L19" s="286" t="n">
        <f aca="false">t1!M19</f>
        <v>0</v>
      </c>
      <c r="AA19" s="812"/>
      <c r="AB19" s="289"/>
      <c r="AC19" s="289"/>
      <c r="AD19" s="289"/>
      <c r="AE19" s="282"/>
      <c r="AF19" s="289"/>
      <c r="AG19" s="289"/>
      <c r="AH19" s="814"/>
      <c r="AI19" s="567" t="n">
        <f aca="false">(AB19+AC19+AD19+AE19+AF19+AG19)-AH19</f>
        <v>0</v>
      </c>
      <c r="AL19" s="255" t="s">
        <v>550</v>
      </c>
      <c r="AM19" s="255" t="s">
        <v>551</v>
      </c>
      <c r="AN19" s="815" t="str">
        <f aca="false">IF($AL19="no",(IF($AC19&gt;0,"Incongruenza","OK")),(IF($AC19=0,"OK","ok")))</f>
        <v>OK</v>
      </c>
      <c r="AO19" s="816" t="str">
        <f aca="false">IF($AM19="no",(IF($AE19&gt;0,"Incongruenza","OK")),(IF($AE19=0,"OK","ok")))</f>
        <v>OK</v>
      </c>
      <c r="AP19" s="817" t="str">
        <f aca="false">IF(AND($AL19="no",$AM19="no",$AE19&gt;0),"Sono stati inseriti importi RIA e/o Progressioni",IF(AND($AL19="no",$AM19="no",$AC19&gt;0)," ",IF(OR($AN19="Incongruenza",$AO19="Incongruenza"),"Incongruenza"," ")))</f>
        <v> </v>
      </c>
    </row>
    <row r="20" customFormat="false" ht="12" hidden="false" customHeight="true" outlineLevel="0" collapsed="false">
      <c r="A20" s="811" t="str">
        <f aca="false">t1!A20</f>
        <v>OPERATORI</v>
      </c>
      <c r="B20" s="595" t="str">
        <f aca="false">t1!B20</f>
        <v>0OP000</v>
      </c>
      <c r="C20" s="812" t="n">
        <f aca="false">ROUND(AA20,2)</f>
        <v>0</v>
      </c>
      <c r="D20" s="282" t="n">
        <f aca="false">ROUND(AB20,0)</f>
        <v>0</v>
      </c>
      <c r="E20" s="282" t="n">
        <f aca="false">ROUND(AC20,0)</f>
        <v>0</v>
      </c>
      <c r="F20" s="282" t="n">
        <f aca="false">ROUND(AD20,0)</f>
        <v>0</v>
      </c>
      <c r="G20" s="282" t="n">
        <f aca="false">ROUND(AE20,0)</f>
        <v>0</v>
      </c>
      <c r="H20" s="282" t="n">
        <f aca="false">ROUND(AF20,0)</f>
        <v>0</v>
      </c>
      <c r="I20" s="282" t="n">
        <f aca="false">ROUND(AG20,0)</f>
        <v>0</v>
      </c>
      <c r="J20" s="813" t="n">
        <f aca="false">ROUND(AH20,0)</f>
        <v>0</v>
      </c>
      <c r="K20" s="567" t="n">
        <f aca="false">(D20+E20+F20+G20+H20+I20)-J20</f>
        <v>0</v>
      </c>
      <c r="L20" s="286" t="n">
        <f aca="false">t1!M20</f>
        <v>0</v>
      </c>
      <c r="AA20" s="812"/>
      <c r="AB20" s="289"/>
      <c r="AC20" s="289"/>
      <c r="AD20" s="289"/>
      <c r="AE20" s="282"/>
      <c r="AF20" s="289"/>
      <c r="AG20" s="289"/>
      <c r="AH20" s="814"/>
      <c r="AI20" s="567" t="n">
        <f aca="false">(AB20+AC20+AD20+AE20+AF20+AG20)-AH20</f>
        <v>0</v>
      </c>
      <c r="AL20" s="255" t="s">
        <v>550</v>
      </c>
      <c r="AM20" s="255" t="s">
        <v>551</v>
      </c>
      <c r="AN20" s="815" t="str">
        <f aca="false">IF($AL20="no",(IF($AC20&gt;0,"Incongruenza","OK")),(IF($AC20=0,"OK","ok")))</f>
        <v>OK</v>
      </c>
      <c r="AO20" s="816" t="str">
        <f aca="false">IF($AM20="no",(IF($AE20&gt;0,"Incongruenza","OK")),(IF($AE20=0,"OK","ok")))</f>
        <v>OK</v>
      </c>
      <c r="AP20" s="817" t="str">
        <f aca="false">IF(AND($AL20="no",$AM20="no",$AE20&gt;0),"Sono stati inseriti importi RIA e/o Progressioni",IF(AND($AL20="no",$AM20="no",$AC20&gt;0)," ",IF(OR($AN20="Incongruenza",$AO20="Incongruenza"),"Incongruenza"," ")))</f>
        <v> </v>
      </c>
    </row>
    <row r="21" customFormat="false" ht="12" hidden="false" customHeight="true" outlineLevel="0" collapsed="false">
      <c r="A21" s="811" t="str">
        <f aca="false">t1!A21</f>
        <v>CONTRATTISTI</v>
      </c>
      <c r="B21" s="595" t="str">
        <f aca="false">t1!B21</f>
        <v>000061</v>
      </c>
      <c r="C21" s="812" t="n">
        <f aca="false">ROUND(AA21,2)</f>
        <v>0</v>
      </c>
      <c r="D21" s="282" t="n">
        <f aca="false">ROUND(AB21,0)</f>
        <v>0</v>
      </c>
      <c r="E21" s="282" t="n">
        <f aca="false">ROUND(AC21,0)</f>
        <v>0</v>
      </c>
      <c r="F21" s="282" t="n">
        <f aca="false">ROUND(AD21,0)</f>
        <v>0</v>
      </c>
      <c r="G21" s="282" t="n">
        <f aca="false">ROUND(AE21,0)</f>
        <v>0</v>
      </c>
      <c r="H21" s="282" t="n">
        <f aca="false">ROUND(AF21,0)</f>
        <v>0</v>
      </c>
      <c r="I21" s="282" t="n">
        <f aca="false">ROUND(AG21,0)</f>
        <v>0</v>
      </c>
      <c r="J21" s="813" t="n">
        <f aca="false">ROUND(AH21,0)</f>
        <v>0</v>
      </c>
      <c r="K21" s="567" t="n">
        <f aca="false">(D21+E21+F21+G21+H21+I21)-J21</f>
        <v>0</v>
      </c>
      <c r="L21" s="286" t="n">
        <f aca="false">t1!M49</f>
        <v>0</v>
      </c>
      <c r="AA21" s="812"/>
      <c r="AB21" s="289"/>
      <c r="AC21" s="289"/>
      <c r="AD21" s="289"/>
      <c r="AE21" s="282"/>
      <c r="AF21" s="289"/>
      <c r="AG21" s="289"/>
      <c r="AH21" s="814"/>
      <c r="AI21" s="567" t="n">
        <f aca="false">(AB21+AC21+AD21+AE21+AF21+AG21)-AH21</f>
        <v>0</v>
      </c>
      <c r="AL21" s="255" t="s">
        <v>551</v>
      </c>
      <c r="AM21" s="255" t="s">
        <v>551</v>
      </c>
      <c r="AN21" s="815" t="str">
        <f aca="false">IF($AL21="no",(IF($AC21&gt;0,"Incongruenza","OK")),(IF($AC21=0,"OK","ok")))</f>
        <v>OK</v>
      </c>
      <c r="AO21" s="816" t="str">
        <f aca="false">IF($AM21="no",(IF($AE21&gt;0,"Incongruenza","OK")),(IF($AE21=0,"OK","ok")))</f>
        <v>OK</v>
      </c>
      <c r="AP21" s="817" t="str">
        <f aca="false">IF(AND($AL21="no",$AM21="no",$AE21&gt;0),"Sono stati inseriti importi RIA e/o Progressioni",IF(AND($AL21="no",$AM21="no",$AC21&gt;0)," ",IF(OR($AN21="Incongruenza",$AO21="Incongruenza"),"Incongruenza"," ")))</f>
        <v> </v>
      </c>
    </row>
    <row r="22" customFormat="false" ht="12" hidden="false" customHeight="true" outlineLevel="0" collapsed="false">
      <c r="A22" s="811" t="str">
        <f aca="false">t1!A22</f>
        <v>COLLABORATORE A T.D. ART. 90 TUEL</v>
      </c>
      <c r="B22" s="595" t="str">
        <f aca="false">t1!B22</f>
        <v>000096</v>
      </c>
      <c r="C22" s="812" t="n">
        <f aca="false">ROUND(AA22,2)</f>
        <v>0</v>
      </c>
      <c r="D22" s="282" t="n">
        <f aca="false">ROUND(AB22,0)</f>
        <v>0</v>
      </c>
      <c r="E22" s="282" t="n">
        <f aca="false">ROUND(AC22,0)</f>
        <v>0</v>
      </c>
      <c r="F22" s="282" t="n">
        <f aca="false">ROUND(AD22,0)</f>
        <v>0</v>
      </c>
      <c r="G22" s="282" t="n">
        <f aca="false">ROUND(AE22,0)</f>
        <v>0</v>
      </c>
      <c r="H22" s="282" t="n">
        <f aca="false">ROUND(AF22,0)</f>
        <v>0</v>
      </c>
      <c r="I22" s="282" t="n">
        <f aca="false">ROUND(AG22,0)</f>
        <v>0</v>
      </c>
      <c r="J22" s="813" t="n">
        <f aca="false">ROUND(AH22,0)</f>
        <v>0</v>
      </c>
      <c r="K22" s="567" t="n">
        <f aca="false">(D22+E22+F22+G22+H22+I22)-J22</f>
        <v>0</v>
      </c>
      <c r="L22" s="286" t="n">
        <f aca="false">t1!M50</f>
        <v>0</v>
      </c>
      <c r="AA22" s="812"/>
      <c r="AB22" s="289"/>
      <c r="AC22" s="289"/>
      <c r="AD22" s="289"/>
      <c r="AE22" s="282"/>
      <c r="AF22" s="289"/>
      <c r="AG22" s="289"/>
      <c r="AH22" s="814"/>
      <c r="AI22" s="567" t="n">
        <f aca="false">(AB22+AC22+AD22+AE22+AF22+AG22)-AH22</f>
        <v>0</v>
      </c>
      <c r="AL22" s="255" t="s">
        <v>551</v>
      </c>
      <c r="AM22" s="255" t="s">
        <v>551</v>
      </c>
      <c r="AN22" s="815" t="str">
        <f aca="false">IF($AL22="no",(IF($AC22&gt;0,"Incongruenza","OK")),(IF($AC22=0,"OK","ok")))</f>
        <v>OK</v>
      </c>
      <c r="AO22" s="816" t="str">
        <f aca="false">IF($AM22="no",(IF($AE22&gt;0,"Incongruenza","OK")),(IF($AE22=0,"OK","ok")))</f>
        <v>OK</v>
      </c>
      <c r="AP22" s="817" t="str">
        <f aca="false">IF(AND($AL22="no",$AM22="no",$AE22&gt;0),"Sono stati inseriti importi RIA e/o Progressioni",IF(AND($AL22="no",$AM22="no",$AC22&gt;0)," ",IF(OR($AN22="Incongruenza",$AO22="Incongruenza"),"Incongruenza"," ")))</f>
        <v> </v>
      </c>
    </row>
    <row r="23" customFormat="false" ht="12" hidden="false" customHeight="true" outlineLevel="0" collapsed="false">
      <c r="A23" s="278" t="str">
        <f aca="false">t1!A23</f>
        <v>TOTALE</v>
      </c>
      <c r="B23" s="818"/>
      <c r="C23" s="819" t="n">
        <f aca="false">SUM(C6:C22)</f>
        <v>0</v>
      </c>
      <c r="D23" s="820" t="n">
        <f aca="false">SUM(D6:D22)</f>
        <v>0</v>
      </c>
      <c r="E23" s="820" t="n">
        <f aca="false">SUM(E6:E22)</f>
        <v>0</v>
      </c>
      <c r="F23" s="820" t="n">
        <f aca="false">SUM(F6:F22)</f>
        <v>0</v>
      </c>
      <c r="G23" s="820" t="n">
        <f aca="false">SUM(G6:G22)</f>
        <v>0</v>
      </c>
      <c r="H23" s="820" t="n">
        <f aca="false">SUM(H6:H22)</f>
        <v>0</v>
      </c>
      <c r="I23" s="820" t="n">
        <f aca="false">SUM(I6:I22)</f>
        <v>0</v>
      </c>
      <c r="J23" s="820" t="n">
        <f aca="false">SUM(J6:J22)</f>
        <v>0</v>
      </c>
      <c r="K23" s="821" t="n">
        <f aca="false">SUM(K6:K22)</f>
        <v>0</v>
      </c>
      <c r="AA23" s="822" t="n">
        <f aca="false">SUM(AA6:AA22)</f>
        <v>0</v>
      </c>
      <c r="AB23" s="820" t="n">
        <f aca="false">SUM(AB6:AB22)</f>
        <v>0</v>
      </c>
      <c r="AC23" s="820" t="n">
        <f aca="false">SUM(AC6:AC22)</f>
        <v>0</v>
      </c>
      <c r="AD23" s="820" t="n">
        <f aca="false">SUM(AD6:AD22)</f>
        <v>0</v>
      </c>
      <c r="AE23" s="820" t="n">
        <f aca="false">SUM(AE6:AE22)</f>
        <v>0</v>
      </c>
      <c r="AF23" s="820" t="n">
        <f aca="false">SUM(AF6:AF22)</f>
        <v>0</v>
      </c>
      <c r="AG23" s="820" t="n">
        <f aca="false">SUM(AG6:AG22)</f>
        <v>0</v>
      </c>
      <c r="AH23" s="820" t="n">
        <f aca="false">SUM(AH6:AH22)</f>
        <v>0</v>
      </c>
      <c r="AI23" s="821" t="n">
        <f aca="false">(AB23+AC23+AD23+AE23+AF23+AG23)-AH23</f>
        <v>0</v>
      </c>
    </row>
    <row r="24" s="664" customFormat="true" ht="10.2" hidden="false" customHeight="false" outlineLevel="0" collapsed="false">
      <c r="A24" s="823" t="str">
        <f aca="false">t1!A24</f>
        <v>(a) personale a tempo indeterminato al quale viene applicato un contratto di lavoro di tipo privatistico (es.:tipografico,chimico,edile,metalmeccanico,portierato, ecc.)</v>
      </c>
      <c r="B24" s="256"/>
      <c r="C24" s="255"/>
      <c r="D24" s="255"/>
      <c r="E24" s="255"/>
      <c r="F24" s="255"/>
      <c r="G24" s="255"/>
      <c r="H24" s="255"/>
      <c r="I24" s="255"/>
      <c r="J24" s="255"/>
      <c r="K24" s="255"/>
      <c r="AA24" s="255"/>
      <c r="AB24" s="255"/>
      <c r="AC24" s="255"/>
      <c r="AD24" s="255"/>
      <c r="AE24" s="255"/>
      <c r="AF24" s="255"/>
      <c r="AG24" s="255"/>
      <c r="AH24" s="255"/>
      <c r="AI24" s="255"/>
    </row>
    <row r="25" customFormat="false" ht="10.2" hidden="false" customHeight="false" outlineLevel="0" collapsed="false">
      <c r="A25" s="823" t="str">
        <f aca="false">t1!A25</f>
        <v>(b) cfr." istruzioni generali e specifiche di comparto" e "glossario"</v>
      </c>
    </row>
  </sheetData>
  <sheetProtection algorithmName="SHA-512" hashValue="8rObXN7ViuHSG9OL0FD6NzmQtKwQt/WxH6F/kDRiJcW1vY3KQELUP6bWUJDkMdOt2wG9UK3h4gl5LQK+tKbzeQ==" saltValue="H48rxxB6N3cOsuq2gcjNjQ==" spinCount="100000" sheet="true" formatColumns="false" selectLockedCells="true"/>
  <mergeCells count="5">
    <mergeCell ref="I2:K2"/>
    <mergeCell ref="AG2:AI2"/>
    <mergeCell ref="C3:K3"/>
    <mergeCell ref="AA3:AI3"/>
    <mergeCell ref="AP4:AP5"/>
  </mergeCells>
  <conditionalFormatting sqref="A23">
    <cfRule type="expression" priority="2" aboveAverage="0" equalAverage="0" bottom="0" percent="0" rank="0" text="" dxfId="14">
      <formula>$Z23&gt;0</formula>
    </cfRule>
  </conditionalFormatting>
  <conditionalFormatting sqref="A6:K22 AA6:AI22 A24:A25">
    <cfRule type="expression" priority="3" aboveAverage="0" equalAverage="0" bottom="0" percent="0" rank="0" text="" dxfId="15">
      <formula>$L6&gt;0</formula>
    </cfRule>
  </conditionalFormatting>
  <dataValidations count="2">
    <dataValidation allowBlank="true" error="INSERIRE SOLO NUMERI INTERI" errorTitle="ERRORE NEL DATO IMMESSO" operator="between" showDropDown="false" showErrorMessage="true" showInputMessage="true" sqref="AB6:AD22 AF6:AH22" type="whole">
      <formula1>1</formula1>
      <formula2>999999999999</formula2>
    </dataValidation>
    <dataValidation allowBlank="true" operator="between" showDropDown="false" showErrorMessage="true" showInputMessage="true" sqref="AA6:AA22" type="decimal">
      <formula1>0</formula1>
      <formula2>99999999</formula2>
    </dataValidation>
  </dataValidations>
  <printOptions headings="false" gridLines="false" gridLinesSet="true" horizontalCentered="true" verticalCentered="true"/>
  <pageMargins left="0" right="0" top="0.196527777777778" bottom="0.157638888888889" header="0.511805555555555" footer="0.511805555555555"/>
  <pageSetup paperSize="9" scale="8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sheetPr filterMode="false">
    <pageSetUpPr fitToPage="true"/>
  </sheetPr>
  <dimension ref="A1:AR255"/>
  <sheetViews>
    <sheetView showFormulas="false" showGridLines="true" showRowColHeaders="true" showZeros="true" rightToLeft="false" tabSelected="true" showOutlineSymbols="true" defaultGridColor="true" view="normal" topLeftCell="A34" colorId="64" zoomScale="110" zoomScaleNormal="110" zoomScalePageLayoutView="100" workbookViewId="0">
      <selection pane="topLeft" activeCell="F18" activeCellId="0" sqref="F18"/>
    </sheetView>
  </sheetViews>
  <sheetFormatPr defaultColWidth="12.72265625" defaultRowHeight="15" zeroHeight="false" outlineLevelRow="0" outlineLevelCol="0"/>
  <cols>
    <col collapsed="false" customWidth="true" hidden="false" outlineLevel="0" max="1" min="1" style="75" width="6.72"/>
    <col collapsed="false" customWidth="true" hidden="false" outlineLevel="0" max="2" min="2" style="79" width="25.72"/>
    <col collapsed="false" customWidth="true" hidden="false" outlineLevel="0" max="3" min="3" style="79" width="5.43"/>
    <col collapsed="false" customWidth="true" hidden="false" outlineLevel="0" max="4" min="4" style="79" width="56.14"/>
    <col collapsed="false" customWidth="true" hidden="false" outlineLevel="0" max="5" min="5" style="79" width="22.43"/>
    <col collapsed="false" customWidth="true" hidden="false" outlineLevel="0" max="6" min="6" style="79" width="23.15"/>
    <col collapsed="false" customWidth="true" hidden="false" outlineLevel="0" max="7" min="7" style="79" width="21.72"/>
    <col collapsed="false" customWidth="true" hidden="false" outlineLevel="0" max="8" min="8" style="106" width="97.29"/>
    <col collapsed="false" customWidth="true" hidden="true" outlineLevel="0" max="9" min="9" style="107" width="6.43"/>
    <col collapsed="false" customWidth="true" hidden="true" outlineLevel="0" max="10" min="10" style="108" width="11.15"/>
    <col collapsed="false" customWidth="false" hidden="true" outlineLevel="0" max="14" min="11" style="108" width="12.72"/>
    <col collapsed="false" customWidth="false" hidden="false" outlineLevel="0" max="1024" min="15" style="108" width="12.72"/>
  </cols>
  <sheetData>
    <row r="1" customFormat="false" ht="62.25" hidden="false" customHeight="true" outlineLevel="0" collapsed="false">
      <c r="H1" s="109" t="s">
        <v>121</v>
      </c>
      <c r="I1" s="76"/>
    </row>
    <row r="2" customFormat="false" ht="26.25" hidden="false" customHeight="true" outlineLevel="0" collapsed="false">
      <c r="A2" s="110"/>
      <c r="B2" s="111"/>
      <c r="C2" s="111"/>
      <c r="D2" s="112" t="str">
        <f aca="false">t1!A1</f>
        <v>REGIONI ED AUTONOMIE LOCALI - anno 2023</v>
      </c>
      <c r="E2" s="111"/>
      <c r="F2" s="111"/>
      <c r="G2" s="111"/>
      <c r="H2" s="113"/>
      <c r="I2" s="76"/>
    </row>
    <row r="3" customFormat="false" ht="18" hidden="false" customHeight="true" outlineLevel="0" collapsed="false">
      <c r="B3" s="114"/>
      <c r="C3" s="114"/>
      <c r="D3" s="114"/>
      <c r="E3" s="114"/>
      <c r="F3" s="114"/>
      <c r="G3" s="114"/>
      <c r="H3" s="115"/>
      <c r="I3" s="76"/>
    </row>
    <row r="4" customFormat="false" ht="15" hidden="true" customHeight="false" outlineLevel="0" collapsed="false">
      <c r="B4" s="116"/>
      <c r="C4" s="117"/>
      <c r="D4" s="116"/>
      <c r="E4" s="116"/>
      <c r="F4" s="118" t="s">
        <v>122</v>
      </c>
      <c r="G4" s="116"/>
      <c r="H4" s="115"/>
      <c r="I4" s="76"/>
    </row>
    <row r="5" customFormat="false" ht="15" hidden="true" customHeight="true" outlineLevel="0" collapsed="false">
      <c r="B5" s="116"/>
      <c r="C5" s="117"/>
      <c r="D5" s="116"/>
      <c r="E5" s="116"/>
      <c r="F5" s="119"/>
      <c r="G5" s="116"/>
      <c r="H5" s="115"/>
      <c r="I5" s="76"/>
    </row>
    <row r="6" customFormat="false" ht="15" hidden="true" customHeight="true" outlineLevel="0" collapsed="false">
      <c r="A6" s="75" t="s">
        <v>123</v>
      </c>
      <c r="B6" s="120" t="s">
        <v>124</v>
      </c>
      <c r="C6" s="121"/>
      <c r="F6" s="122"/>
      <c r="H6" s="115"/>
      <c r="I6" s="76"/>
    </row>
    <row r="7" customFormat="false" ht="15" hidden="true" customHeight="true" outlineLevel="0" collapsed="false">
      <c r="B7" s="116"/>
      <c r="C7" s="117"/>
      <c r="D7" s="116"/>
      <c r="E7" s="116"/>
      <c r="F7" s="116"/>
      <c r="G7" s="116"/>
      <c r="H7" s="115"/>
      <c r="I7" s="76"/>
    </row>
    <row r="8" customFormat="false" ht="15" hidden="true" customHeight="true" outlineLevel="0" collapsed="false">
      <c r="A8" s="75" t="s">
        <v>125</v>
      </c>
      <c r="B8" s="123" t="s">
        <v>126</v>
      </c>
      <c r="C8" s="117"/>
      <c r="D8" s="116"/>
      <c r="E8" s="116"/>
      <c r="F8" s="122"/>
      <c r="G8" s="116"/>
      <c r="H8" s="115"/>
      <c r="I8" s="76"/>
    </row>
    <row r="9" customFormat="false" ht="15" hidden="true" customHeight="true" outlineLevel="0" collapsed="false">
      <c r="B9" s="124"/>
      <c r="C9" s="117"/>
      <c r="D9" s="116"/>
      <c r="E9" s="116"/>
      <c r="F9" s="116"/>
      <c r="G9" s="116"/>
      <c r="H9" s="115"/>
      <c r="I9" s="76"/>
    </row>
    <row r="10" customFormat="false" ht="17.25" hidden="true" customHeight="true" outlineLevel="0" collapsed="false">
      <c r="B10" s="116"/>
      <c r="C10" s="117"/>
      <c r="D10" s="116"/>
      <c r="E10" s="116"/>
      <c r="F10" s="118" t="s">
        <v>127</v>
      </c>
      <c r="G10" s="118" t="s">
        <v>128</v>
      </c>
      <c r="H10" s="115"/>
      <c r="I10" s="76"/>
    </row>
    <row r="11" customFormat="false" ht="20.25" hidden="true" customHeight="true" outlineLevel="0" collapsed="false">
      <c r="A11" s="75" t="s">
        <v>43</v>
      </c>
      <c r="B11" s="125" t="s">
        <v>129</v>
      </c>
      <c r="C11" s="117"/>
      <c r="D11" s="116"/>
      <c r="E11" s="116"/>
      <c r="F11" s="126"/>
      <c r="G11" s="126"/>
      <c r="H11" s="127" t="str">
        <f aca="false">IF(I11=0,"RISPOSTA OBBLIGATORIA","")</f>
        <v>RISPOSTA OBBLIGATORIA</v>
      </c>
      <c r="I11" s="76" t="n">
        <v>0</v>
      </c>
      <c r="N11" s="128"/>
    </row>
    <row r="12" customFormat="false" ht="15" hidden="true" customHeight="true" outlineLevel="0" collapsed="false">
      <c r="A12" s="129"/>
      <c r="B12" s="129"/>
      <c r="C12" s="129"/>
      <c r="D12" s="129"/>
      <c r="E12" s="129"/>
      <c r="F12" s="129"/>
      <c r="G12" s="129"/>
      <c r="H12" s="130"/>
      <c r="I12" s="59"/>
    </row>
    <row r="13" customFormat="false" ht="15" hidden="false" customHeight="true" outlineLevel="0" collapsed="false">
      <c r="F13" s="118" t="s">
        <v>127</v>
      </c>
      <c r="G13" s="118" t="s">
        <v>128</v>
      </c>
      <c r="H13" s="115"/>
      <c r="I13" s="76"/>
    </row>
    <row r="14" customFormat="false" ht="30.75" hidden="false" customHeight="true" outlineLevel="0" collapsed="false">
      <c r="A14" s="75" t="s">
        <v>44</v>
      </c>
      <c r="B14" s="131" t="s">
        <v>130</v>
      </c>
      <c r="C14" s="131"/>
      <c r="D14" s="131"/>
      <c r="E14" s="131"/>
      <c r="F14" s="132"/>
      <c r="G14" s="132"/>
      <c r="H14" s="127" t="str">
        <f aca="false">IF(I14=0,"RISPOSTA OBBLIGATORIA","")</f>
        <v>RISPOSTA OBBLIGATORIA</v>
      </c>
      <c r="I14" s="133" t="b">
        <v>0</v>
      </c>
      <c r="J14" s="108" t="str">
        <f aca="false">IF(I14=1,"VERO",IF(I14=2,"FALSO",""))</f>
        <v/>
      </c>
    </row>
    <row r="15" customFormat="false" ht="15" hidden="false" customHeight="true" outlineLevel="0" collapsed="false">
      <c r="F15" s="134"/>
      <c r="G15" s="134"/>
      <c r="H15" s="115"/>
      <c r="I15" s="76"/>
    </row>
    <row r="16" customFormat="false" ht="20.25" hidden="true" customHeight="true" outlineLevel="0" collapsed="false">
      <c r="F16" s="119"/>
      <c r="G16" s="119"/>
      <c r="H16" s="115"/>
      <c r="I16" s="76"/>
      <c r="N16" s="128"/>
    </row>
    <row r="17" customFormat="false" ht="15" hidden="true" customHeight="true" outlineLevel="0" collapsed="false">
      <c r="H17" s="115"/>
      <c r="I17" s="76"/>
    </row>
    <row r="18" customFormat="false" ht="43.5" hidden="false" customHeight="true" outlineLevel="0" collapsed="false">
      <c r="A18" s="75" t="s">
        <v>131</v>
      </c>
      <c r="B18" s="135" t="s">
        <v>132</v>
      </c>
      <c r="C18" s="135"/>
      <c r="D18" s="135"/>
      <c r="E18" s="135"/>
      <c r="F18" s="136" t="s">
        <v>133</v>
      </c>
      <c r="G18" s="137" t="str">
        <f aca="false">IF(I18=0,"←","")</f>
        <v/>
      </c>
      <c r="H18" s="127" t="str">
        <f aca="false">IF(I18=0,"RISPOSTA OBBLIGATORIA - Cliccare sulla cella per selezionare la risposta","")</f>
        <v/>
      </c>
      <c r="I18" s="138" t="n">
        <f aca="false">IF(F18="Sì",1,IF(F18="No",2,IF(F18="Non sono stati esternalizzati servizi ","X",0)))</f>
        <v>2</v>
      </c>
    </row>
    <row r="19" customFormat="false" ht="15" hidden="false" customHeight="true" outlineLevel="0" collapsed="false">
      <c r="H19" s="115"/>
      <c r="I19" s="76"/>
    </row>
    <row r="20" customFormat="false" ht="43.5" hidden="false" customHeight="true" outlineLevel="0" collapsed="false">
      <c r="A20" s="75" t="s">
        <v>134</v>
      </c>
      <c r="B20" s="139" t="s">
        <v>135</v>
      </c>
      <c r="C20" s="139"/>
      <c r="D20" s="139"/>
      <c r="E20" s="139"/>
      <c r="F20" s="126"/>
      <c r="G20" s="126"/>
      <c r="H20" s="127" t="str">
        <f aca="false">IF(I20=0,"RISPOSTA OBBLIGATORIA","")</f>
        <v>RISPOSTA OBBLIGATORIA</v>
      </c>
      <c r="I20" s="76" t="n">
        <v>0</v>
      </c>
      <c r="J20" s="108" t="str">
        <f aca="false">IF(I20=1,"VERO",IF(I20=2,"FALSO",""))</f>
        <v/>
      </c>
      <c r="N20" s="128"/>
    </row>
    <row r="21" customFormat="false" ht="15" hidden="false" customHeight="true" outlineLevel="0" collapsed="false">
      <c r="B21" s="116"/>
      <c r="H21" s="115"/>
      <c r="I21" s="76"/>
    </row>
    <row r="22" customFormat="false" ht="31.5" hidden="false" customHeight="true" outlineLevel="0" collapsed="false">
      <c r="A22" s="75" t="s">
        <v>136</v>
      </c>
      <c r="B22" s="140" t="s">
        <v>137</v>
      </c>
      <c r="C22" s="140"/>
      <c r="D22" s="140"/>
      <c r="E22" s="140"/>
      <c r="F22" s="126"/>
      <c r="G22" s="126"/>
      <c r="H22" s="127" t="str">
        <f aca="false">IF(I22=0,"RISPOSTA OBBLIGATORIA","")</f>
        <v>RISPOSTA OBBLIGATORIA</v>
      </c>
      <c r="I22" s="133" t="b">
        <v>0</v>
      </c>
      <c r="J22" s="108" t="str">
        <f aca="false">IF(I22=1,"VERO",IF(I22=2,"FALSO",""))</f>
        <v/>
      </c>
      <c r="N22" s="128"/>
    </row>
    <row r="23" customFormat="false" ht="15" hidden="false" customHeight="true" outlineLevel="0" collapsed="false">
      <c r="B23" s="116"/>
      <c r="H23" s="115"/>
      <c r="I23" s="76"/>
    </row>
    <row r="24" customFormat="false" ht="20.25" hidden="false" customHeight="true" outlineLevel="0" collapsed="false">
      <c r="A24" s="75" t="s">
        <v>138</v>
      </c>
      <c r="B24" s="141" t="s">
        <v>139</v>
      </c>
      <c r="C24" s="141"/>
      <c r="D24" s="141"/>
      <c r="H24" s="115"/>
      <c r="N24" s="128"/>
    </row>
    <row r="25" customFormat="false" ht="28.35" hidden="false" customHeight="true" outlineLevel="0" collapsed="false">
      <c r="B25" s="142" t="s">
        <v>140</v>
      </c>
      <c r="C25" s="131" t="s">
        <v>141</v>
      </c>
      <c r="D25" s="131"/>
      <c r="E25" s="131"/>
      <c r="F25" s="126"/>
      <c r="G25" s="126"/>
      <c r="H25" s="143" t="str">
        <f aca="false">IF($I$25=1,IF(($I$26)=1,"non è possibile rispondere si ad entrambe le domande"," "),IF(AND($I$25=2,I26&gt;0)," ",IF($I$25=0,"RISPOSTA OBBLIGATORIA PER COMUNI CON POP. SUP. 100.000 AB. E CITTA' METROPOLITANE E PROVINCE"," ")))</f>
        <v>RISPOSTA OBBLIGATORIA PER COMUNI CON POP. SUP. 100.000 AB. E CITTA' METROPOLITANE E PROVINCE</v>
      </c>
      <c r="I25" s="76" t="n">
        <v>0</v>
      </c>
      <c r="J25" s="108" t="str">
        <f aca="false">IF(I25=1,"VERO",IF(I25=2,"FALSO",""))</f>
        <v/>
      </c>
    </row>
    <row r="26" customFormat="false" ht="28.35" hidden="false" customHeight="true" outlineLevel="0" collapsed="false">
      <c r="B26" s="142" t="s">
        <v>142</v>
      </c>
      <c r="C26" s="131" t="s">
        <v>143</v>
      </c>
      <c r="D26" s="131"/>
      <c r="E26" s="131"/>
      <c r="F26" s="126"/>
      <c r="G26" s="126"/>
      <c r="H26" s="144" t="str">
        <f aca="false">IF($I$26=1,IF(($I$25)=1,"non è possibile rispondere si ad entrambe le domande"," "),IF(AND($I$26=2,I25&gt;0)," ",IF($I$26=0,"RISPOSTA OBBLIGATORIA PER COMUNI CON POP. SUP. 100.000 AB. E CITTA' METROPOLITANE E PROVINCE"," ")))</f>
        <v> </v>
      </c>
      <c r="I26" s="133" t="b">
        <v>1</v>
      </c>
      <c r="J26" s="108" t="str">
        <f aca="false">IF(I26=1,"VERO",IF(I26=2,"FALSO",""))</f>
        <v>VERO</v>
      </c>
    </row>
    <row r="27" customFormat="false" ht="15" hidden="false" customHeight="true" outlineLevel="0" collapsed="false">
      <c r="C27" s="58"/>
      <c r="D27" s="145"/>
      <c r="E27" s="145"/>
      <c r="H27" s="146"/>
      <c r="I27" s="76"/>
    </row>
    <row r="28" customFormat="false" ht="15" hidden="true" customHeight="true" outlineLevel="0" collapsed="false">
      <c r="C28" s="58"/>
      <c r="D28" s="58"/>
      <c r="E28" s="147"/>
      <c r="H28" s="146"/>
      <c r="I28" s="76"/>
    </row>
    <row r="29" customFormat="false" ht="15" hidden="true" customHeight="true" outlineLevel="0" collapsed="false">
      <c r="C29" s="58"/>
      <c r="D29" s="58"/>
      <c r="E29" s="147"/>
      <c r="H29" s="146"/>
      <c r="I29" s="76"/>
    </row>
    <row r="30" customFormat="false" ht="15" hidden="true" customHeight="true" outlineLevel="0" collapsed="false">
      <c r="C30" s="58"/>
      <c r="D30" s="58"/>
      <c r="E30" s="147"/>
      <c r="H30" s="146"/>
      <c r="I30" s="76"/>
    </row>
    <row r="31" customFormat="false" ht="15" hidden="false" customHeight="true" outlineLevel="0" collapsed="false">
      <c r="F31" s="118" t="s">
        <v>127</v>
      </c>
      <c r="G31" s="118" t="s">
        <v>128</v>
      </c>
      <c r="H31" s="115"/>
      <c r="I31" s="76"/>
    </row>
    <row r="32" customFormat="false" ht="32.25" hidden="false" customHeight="true" outlineLevel="0" collapsed="false">
      <c r="A32" s="148" t="s">
        <v>144</v>
      </c>
      <c r="B32" s="149" t="s">
        <v>145</v>
      </c>
      <c r="C32" s="149"/>
      <c r="D32" s="149"/>
      <c r="E32" s="149"/>
      <c r="F32" s="126"/>
      <c r="G32" s="126"/>
      <c r="H32" s="127" t="str">
        <f aca="false">IF(I32=0,"RISPOSTA OBBLIGATORIA","")</f>
        <v>RISPOSTA OBBLIGATORIA</v>
      </c>
      <c r="I32" s="133" t="b">
        <v>0</v>
      </c>
      <c r="J32" s="108" t="str">
        <f aca="false">IF(I32=1,"VERO",IF(I32=2,"FALSO",""))</f>
        <v/>
      </c>
      <c r="N32" s="128"/>
    </row>
    <row r="33" customFormat="false" ht="15" hidden="false" customHeight="true" outlineLevel="0" collapsed="false">
      <c r="H33" s="115"/>
      <c r="I33" s="76"/>
    </row>
    <row r="34" customFormat="false" ht="31.35" hidden="false" customHeight="true" outlineLevel="0" collapsed="false">
      <c r="A34" s="148" t="s">
        <v>146</v>
      </c>
      <c r="B34" s="150" t="s">
        <v>147</v>
      </c>
      <c r="C34" s="150"/>
      <c r="D34" s="150"/>
      <c r="E34" s="150"/>
      <c r="F34" s="126"/>
      <c r="G34" s="126"/>
      <c r="H34" s="127" t="str">
        <f aca="false">IF(I34=0,"RISPOSTA OBBLIGATORIA","")</f>
        <v/>
      </c>
      <c r="I34" s="133" t="b">
        <v>1</v>
      </c>
      <c r="J34" s="108" t="str">
        <f aca="false">IF(I34=1,"VERO",IF(I34=2,"FALSO",""))</f>
        <v>VERO</v>
      </c>
      <c r="N34" s="128"/>
    </row>
    <row r="35" customFormat="false" ht="15" hidden="false" customHeight="true" outlineLevel="0" collapsed="false">
      <c r="H35" s="115"/>
      <c r="I35" s="76"/>
    </row>
    <row r="36" customFormat="false" ht="15" hidden="true" customHeight="true" outlineLevel="0" collapsed="false">
      <c r="F36" s="151"/>
      <c r="H36" s="115"/>
      <c r="I36" s="76"/>
    </row>
    <row r="37" customFormat="false" ht="33" hidden="true" customHeight="true" outlineLevel="0" collapsed="false">
      <c r="A37" s="148"/>
      <c r="B37" s="152"/>
      <c r="C37" s="152"/>
      <c r="D37" s="152"/>
      <c r="E37" s="152"/>
      <c r="F37" s="153"/>
      <c r="G37" s="154"/>
      <c r="H37" s="154"/>
      <c r="I37" s="76"/>
    </row>
    <row r="38" customFormat="false" ht="15" hidden="true" customHeight="true" outlineLevel="0" collapsed="false">
      <c r="H38" s="115"/>
      <c r="I38" s="76"/>
    </row>
    <row r="39" customFormat="false" ht="15" hidden="true" customHeight="true" outlineLevel="0" collapsed="false">
      <c r="F39" s="118"/>
      <c r="G39" s="118"/>
      <c r="H39" s="115"/>
      <c r="I39" s="155"/>
    </row>
    <row r="40" customFormat="false" ht="42.6" hidden="true" customHeight="true" outlineLevel="0" collapsed="false">
      <c r="B40" s="131"/>
      <c r="C40" s="131"/>
      <c r="D40" s="131"/>
      <c r="E40" s="131"/>
      <c r="F40" s="156"/>
      <c r="G40" s="157"/>
      <c r="H40" s="143"/>
      <c r="I40" s="76"/>
    </row>
    <row r="41" customFormat="false" ht="15" hidden="true" customHeight="true" outlineLevel="0" collapsed="false">
      <c r="H41" s="115"/>
      <c r="I41" s="76"/>
    </row>
    <row r="42" customFormat="false" ht="30" hidden="false" customHeight="true" outlineLevel="0" collapsed="false">
      <c r="A42" s="148" t="s">
        <v>148</v>
      </c>
      <c r="B42" s="131" t="s">
        <v>149</v>
      </c>
      <c r="C42" s="131"/>
      <c r="D42" s="131"/>
      <c r="E42" s="131"/>
      <c r="F42" s="122" t="n">
        <v>0</v>
      </c>
      <c r="G42" s="154" t="str">
        <f aca="false">IF(F42="","RISPOSTA OBBLIGATORIA","")</f>
        <v/>
      </c>
      <c r="H42" s="154"/>
      <c r="I42" s="1" t="n">
        <f aca="false">F42</f>
        <v>0</v>
      </c>
    </row>
    <row r="43" customFormat="false" ht="15" hidden="false" customHeight="true" outlineLevel="0" collapsed="false">
      <c r="H43" s="115"/>
      <c r="I43" s="76"/>
    </row>
    <row r="44" customFormat="false" ht="28.5" hidden="false" customHeight="true" outlineLevel="0" collapsed="false">
      <c r="A44" s="148" t="s">
        <v>150</v>
      </c>
      <c r="B44" s="158" t="s">
        <v>151</v>
      </c>
      <c r="C44" s="158"/>
      <c r="D44" s="158"/>
      <c r="E44" s="158"/>
      <c r="F44" s="122" t="n">
        <v>0</v>
      </c>
      <c r="G44" s="154" t="str">
        <f aca="false">IF(F44="","RISPOSTA OBBLIGATORIA","")</f>
        <v/>
      </c>
      <c r="H44" s="154"/>
      <c r="I44" s="1" t="n">
        <f aca="false">F44</f>
        <v>0</v>
      </c>
    </row>
    <row r="45" customFormat="false" ht="15" hidden="false" customHeight="true" outlineLevel="0" collapsed="false">
      <c r="F45" s="69"/>
      <c r="H45" s="115"/>
      <c r="I45" s="76"/>
    </row>
    <row r="46" customFormat="false" ht="15" hidden="false" customHeight="true" outlineLevel="0" collapsed="false">
      <c r="F46" s="118" t="s">
        <v>127</v>
      </c>
      <c r="G46" s="118" t="s">
        <v>128</v>
      </c>
      <c r="H46" s="115"/>
      <c r="I46" s="155"/>
    </row>
    <row r="47" customFormat="false" ht="31.35" hidden="false" customHeight="true" outlineLevel="0" collapsed="false">
      <c r="A47" s="75" t="s">
        <v>152</v>
      </c>
      <c r="B47" s="131" t="s">
        <v>153</v>
      </c>
      <c r="C47" s="131"/>
      <c r="D47" s="131"/>
      <c r="E47" s="131"/>
      <c r="F47" s="156"/>
      <c r="G47" s="157"/>
      <c r="H47" s="127" t="str">
        <f aca="false">IF(I47=0,"RISPOSTA OBBLIGATORIA","")</f>
        <v>RISPOSTA OBBLIGATORIA</v>
      </c>
      <c r="I47" s="76" t="n">
        <v>0</v>
      </c>
      <c r="J47" s="108" t="str">
        <f aca="false">IF(I47=1,"VERO",IF(I47=2,"FALSO",""))</f>
        <v/>
      </c>
    </row>
    <row r="48" customFormat="false" ht="23.1" hidden="false" customHeight="true" outlineLevel="0" collapsed="false">
      <c r="B48" s="159"/>
      <c r="C48" s="160" t="s">
        <v>154</v>
      </c>
      <c r="D48" s="159"/>
      <c r="E48" s="159"/>
      <c r="F48" s="161"/>
      <c r="G48" s="162"/>
      <c r="H48" s="163"/>
      <c r="I48" s="76"/>
    </row>
    <row r="49" customFormat="false" ht="40.35" hidden="false" customHeight="true" outlineLevel="0" collapsed="false">
      <c r="B49" s="164" t="n">
        <v>23</v>
      </c>
      <c r="C49" s="131" t="s">
        <v>155</v>
      </c>
      <c r="D49" s="131"/>
      <c r="E49" s="131"/>
      <c r="F49" s="156"/>
      <c r="G49" s="157"/>
      <c r="H49" s="127" t="str">
        <f aca="false">IF($I$47=1,IF(($I$49)=0,"RISPONDERE OBBLIGATORIAMENTE ALLA DOMANDA"," "),IF(AND($I$47&gt;0,$I$49&gt;0),"LA RISPOSTA DATA IN QUESTA SEZIONE NON VERRA' CONSIDERATA",IF(I49&gt;0,"RISPONDERE ALLA DOMANDA 21","  ")))</f>
        <v>  </v>
      </c>
      <c r="I49" s="76" t="n">
        <v>0</v>
      </c>
      <c r="J49" s="108" t="str">
        <f aca="false">IF(I49=1,"VERO",IF(I49=2,"FALSO",""))</f>
        <v/>
      </c>
    </row>
    <row r="50" customFormat="false" ht="15" hidden="false" customHeight="true" outlineLevel="0" collapsed="false">
      <c r="B50" s="125"/>
      <c r="C50" s="160"/>
      <c r="D50" s="160"/>
      <c r="E50" s="159"/>
      <c r="F50" s="161"/>
      <c r="G50" s="162"/>
      <c r="H50" s="163"/>
      <c r="I50" s="76"/>
    </row>
    <row r="51" customFormat="false" ht="20.1" hidden="false" customHeight="true" outlineLevel="0" collapsed="false">
      <c r="F51" s="118" t="s">
        <v>127</v>
      </c>
      <c r="G51" s="118" t="s">
        <v>128</v>
      </c>
      <c r="H51" s="115"/>
      <c r="I51" s="155"/>
    </row>
    <row r="52" customFormat="false" ht="29.85" hidden="false" customHeight="true" outlineLevel="0" collapsed="false">
      <c r="A52" s="148" t="s">
        <v>156</v>
      </c>
      <c r="B52" s="131" t="s">
        <v>157</v>
      </c>
      <c r="C52" s="131"/>
      <c r="D52" s="131"/>
      <c r="E52" s="131"/>
      <c r="F52" s="156"/>
      <c r="G52" s="157"/>
      <c r="H52" s="127" t="str">
        <f aca="false">IF(I52=0,"RISPOSTA OBBLIGATORIA","")</f>
        <v>RISPOSTA OBBLIGATORIA</v>
      </c>
      <c r="I52" s="133" t="b">
        <v>0</v>
      </c>
      <c r="J52" s="108" t="str">
        <f aca="false">IF(I52=1,"VERO",IF(I52=2,"FALSO",""))</f>
        <v/>
      </c>
    </row>
    <row r="53" customFormat="false" ht="15" hidden="true" customHeight="true" outlineLevel="0" collapsed="false">
      <c r="B53" s="125"/>
      <c r="C53" s="160"/>
      <c r="D53" s="160"/>
      <c r="E53" s="159"/>
      <c r="F53" s="161"/>
      <c r="G53" s="162"/>
      <c r="H53" s="163"/>
      <c r="I53" s="76"/>
    </row>
    <row r="54" customFormat="false" ht="15" hidden="true" customHeight="true" outlineLevel="0" collapsed="false">
      <c r="F54" s="165" t="s">
        <v>158</v>
      </c>
      <c r="H54" s="115"/>
    </row>
    <row r="55" customFormat="false" ht="30" hidden="true" customHeight="true" outlineLevel="0" collapsed="false">
      <c r="A55" s="75" t="s">
        <v>159</v>
      </c>
      <c r="B55" s="166" t="s">
        <v>160</v>
      </c>
      <c r="C55" s="166"/>
      <c r="D55" s="166"/>
      <c r="E55" s="166"/>
      <c r="F55" s="167" t="n">
        <v>0</v>
      </c>
      <c r="G55" s="154" t="str">
        <f aca="false">IF(F55="","RISPOSTA OBBLIGATORIA","")</f>
        <v/>
      </c>
      <c r="H55" s="154"/>
    </row>
    <row r="56" customFormat="false" ht="15" hidden="true" customHeight="true" outlineLevel="0" collapsed="false">
      <c r="B56" s="168"/>
      <c r="C56" s="168"/>
      <c r="D56" s="168"/>
      <c r="E56" s="168"/>
      <c r="H56" s="115"/>
    </row>
    <row r="57" customFormat="false" ht="15" hidden="true" customHeight="true" outlineLevel="0" collapsed="false">
      <c r="B57" s="168"/>
      <c r="C57" s="168"/>
      <c r="D57" s="168"/>
      <c r="E57" s="168"/>
      <c r="F57" s="165" t="s">
        <v>158</v>
      </c>
      <c r="H57" s="115"/>
    </row>
    <row r="58" customFormat="false" ht="30" hidden="true" customHeight="true" outlineLevel="0" collapsed="false">
      <c r="A58" s="75" t="s">
        <v>161</v>
      </c>
      <c r="B58" s="166" t="s">
        <v>162</v>
      </c>
      <c r="C58" s="166"/>
      <c r="D58" s="166"/>
      <c r="E58" s="166"/>
      <c r="F58" s="167" t="n">
        <v>0</v>
      </c>
      <c r="G58" s="154" t="str">
        <f aca="false">IF(F58="","RISPOSTA OBBLIGATORIA","")</f>
        <v/>
      </c>
      <c r="H58" s="154"/>
    </row>
    <row r="59" customFormat="false" ht="15" hidden="true" customHeight="true" outlineLevel="0" collapsed="false">
      <c r="B59" s="168"/>
      <c r="C59" s="168"/>
      <c r="D59" s="168"/>
      <c r="E59" s="168"/>
      <c r="H59" s="115"/>
    </row>
    <row r="60" customFormat="false" ht="15" hidden="true" customHeight="true" outlineLevel="0" collapsed="false">
      <c r="B60" s="168"/>
      <c r="C60" s="168"/>
      <c r="D60" s="168"/>
      <c r="E60" s="168"/>
      <c r="F60" s="165" t="s">
        <v>158</v>
      </c>
      <c r="H60" s="115"/>
    </row>
    <row r="61" customFormat="false" ht="30" hidden="true" customHeight="true" outlineLevel="0" collapsed="false">
      <c r="A61" s="75" t="s">
        <v>163</v>
      </c>
      <c r="B61" s="166" t="s">
        <v>164</v>
      </c>
      <c r="C61" s="166"/>
      <c r="D61" s="166"/>
      <c r="E61" s="166"/>
      <c r="F61" s="167" t="n">
        <v>0</v>
      </c>
      <c r="G61" s="154" t="str">
        <f aca="false">IF(F61="","RISPOSTA OBBLIGATORIA","")</f>
        <v/>
      </c>
      <c r="H61" s="154"/>
    </row>
    <row r="62" customFormat="false" ht="15" hidden="false" customHeight="true" outlineLevel="0" collapsed="false">
      <c r="B62" s="159"/>
      <c r="C62" s="159"/>
      <c r="D62" s="159"/>
      <c r="E62" s="159"/>
      <c r="F62" s="169"/>
      <c r="G62" s="162"/>
      <c r="H62" s="163"/>
    </row>
    <row r="63" customFormat="false" ht="15" hidden="false" customHeight="true" outlineLevel="0" collapsed="false">
      <c r="F63" s="118" t="s">
        <v>127</v>
      </c>
      <c r="G63" s="118" t="s">
        <v>128</v>
      </c>
      <c r="H63" s="115"/>
      <c r="I63" s="155"/>
    </row>
    <row r="64" customFormat="false" ht="30" hidden="false" customHeight="true" outlineLevel="0" collapsed="false">
      <c r="A64" s="148" t="s">
        <v>165</v>
      </c>
      <c r="B64" s="131" t="s">
        <v>166</v>
      </c>
      <c r="C64" s="131"/>
      <c r="D64" s="131"/>
      <c r="E64" s="131"/>
      <c r="F64" s="156"/>
      <c r="G64" s="157"/>
      <c r="H64" s="127" t="str">
        <f aca="false">IF(I64=0,"RISPOSTA OBBLIGATORIA","")</f>
        <v>RISPOSTA OBBLIGATORIA</v>
      </c>
      <c r="I64" s="76" t="n">
        <v>0</v>
      </c>
      <c r="J64" s="108" t="str">
        <f aca="false">IF(I64=1,"VERO",IF(I64=2,"FALSO",""))</f>
        <v/>
      </c>
    </row>
    <row r="65" customFormat="false" ht="20.25" hidden="false" customHeight="true" outlineLevel="0" collapsed="false">
      <c r="B65" s="159"/>
      <c r="C65" s="160" t="s">
        <v>167</v>
      </c>
      <c r="D65" s="159"/>
      <c r="E65" s="159"/>
      <c r="F65" s="161"/>
      <c r="G65" s="162"/>
      <c r="H65" s="163"/>
      <c r="I65" s="76"/>
    </row>
    <row r="66" customFormat="false" ht="15" hidden="false" customHeight="true" outlineLevel="0" collapsed="false">
      <c r="F66" s="118" t="s">
        <v>168</v>
      </c>
      <c r="H66" s="115"/>
      <c r="I66" s="76"/>
    </row>
    <row r="67" customFormat="false" ht="30" hidden="false" customHeight="true" outlineLevel="0" collapsed="false">
      <c r="B67" s="79" t="n">
        <v>29</v>
      </c>
      <c r="C67" s="131" t="s">
        <v>169</v>
      </c>
      <c r="D67" s="131"/>
      <c r="E67" s="131"/>
      <c r="F67" s="122" t="n">
        <v>0</v>
      </c>
      <c r="G67" s="170" t="str">
        <f aca="false">IF($I$64=1,IF(($F$67+$F$70)=0,"RISPONDERE OBBLIGATORIAMENTE ALLA DOMANDA 29 E/O 30"," "),IF(AND($I$64=2,F67&gt;0),"LA RISPOSTA DATA IN QUESTA SEZIONE NON VERRA' CONSIDERATA",IF(F67&gt;0,"RISPONDERE ALLA DOMANDA 28"," ")))</f>
        <v> </v>
      </c>
      <c r="H67" s="170"/>
      <c r="I67" s="1" t="n">
        <f aca="false">F67</f>
        <v>0</v>
      </c>
    </row>
    <row r="68" customFormat="false" ht="15" hidden="false" customHeight="true" outlineLevel="0" collapsed="false">
      <c r="B68" s="159"/>
      <c r="C68" s="159"/>
      <c r="D68" s="159"/>
      <c r="E68" s="159"/>
      <c r="F68" s="161"/>
      <c r="G68" s="162"/>
      <c r="H68" s="163"/>
      <c r="I68" s="76"/>
    </row>
    <row r="69" customFormat="false" ht="15" hidden="false" customHeight="true" outlineLevel="0" collapsed="false">
      <c r="F69" s="118" t="s">
        <v>168</v>
      </c>
      <c r="H69" s="115"/>
      <c r="I69" s="76"/>
    </row>
    <row r="70" customFormat="false" ht="30" hidden="false" customHeight="true" outlineLevel="0" collapsed="false">
      <c r="B70" s="79" t="n">
        <v>30</v>
      </c>
      <c r="C70" s="131" t="s">
        <v>170</v>
      </c>
      <c r="D70" s="131"/>
      <c r="E70" s="131"/>
      <c r="F70" s="122" t="n">
        <v>0</v>
      </c>
      <c r="G70" s="170" t="str">
        <f aca="false">IF($I$64=1,IF(($F$67+$F$70)=0,"RISPONDERE OBBLIGATORIAMENTE ALLA DOMANDA 29 E/O 30"," "),IF(AND($I$64=2,F70&gt;0),"LA RISPOSTA DATA IN QUESTA SEZIONE NON VERRA' CONSIDERATA",IF(F70&gt;0,"RISPONDERE ALLA DOMANDA 28"," ")))</f>
        <v> </v>
      </c>
      <c r="H70" s="170"/>
      <c r="I70" s="1" t="n">
        <f aca="false">F70</f>
        <v>0</v>
      </c>
    </row>
    <row r="71" customFormat="false" ht="15" hidden="false" customHeight="false" outlineLevel="0" collapsed="false">
      <c r="H71" s="115"/>
    </row>
    <row r="72" customFormat="false" ht="15" hidden="false" customHeight="true" outlineLevel="0" collapsed="false">
      <c r="F72" s="118" t="s">
        <v>127</v>
      </c>
      <c r="G72" s="118" t="s">
        <v>128</v>
      </c>
      <c r="H72" s="115"/>
      <c r="I72" s="155"/>
    </row>
    <row r="73" customFormat="false" ht="31.35" hidden="false" customHeight="true" outlineLevel="0" collapsed="false">
      <c r="A73" s="75" t="s">
        <v>171</v>
      </c>
      <c r="B73" s="131" t="s">
        <v>172</v>
      </c>
      <c r="C73" s="131"/>
      <c r="D73" s="131"/>
      <c r="E73" s="131"/>
      <c r="F73" s="156"/>
      <c r="G73" s="157"/>
      <c r="H73" s="127" t="str">
        <f aca="false">IF(I73=0,"RISPOSTA OBBLIGATORIA","")</f>
        <v>RISPOSTA OBBLIGATORIA</v>
      </c>
      <c r="I73" s="133" t="b">
        <v>0</v>
      </c>
      <c r="J73" s="108" t="str">
        <f aca="false">IF(I73=1,"VERO",IF(I73=2,"FALSO",""))</f>
        <v/>
      </c>
    </row>
    <row r="74" customFormat="false" ht="15" hidden="false" customHeight="true" outlineLevel="0" collapsed="false">
      <c r="B74" s="159"/>
      <c r="C74" s="160"/>
      <c r="D74" s="160"/>
      <c r="E74" s="159"/>
      <c r="F74" s="161"/>
      <c r="G74" s="162"/>
      <c r="H74" s="163"/>
      <c r="I74" s="76"/>
    </row>
    <row r="75" customFormat="false" ht="15" hidden="false" customHeight="true" outlineLevel="0" collapsed="false">
      <c r="B75" s="159"/>
      <c r="C75" s="160"/>
      <c r="D75" s="160"/>
      <c r="E75" s="159"/>
      <c r="F75" s="118" t="s">
        <v>122</v>
      </c>
      <c r="G75" s="162"/>
      <c r="H75" s="163"/>
      <c r="I75" s="76"/>
    </row>
    <row r="76" customFormat="false" ht="25.35" hidden="false" customHeight="true" outlineLevel="0" collapsed="false">
      <c r="B76" s="79" t="n">
        <v>32</v>
      </c>
      <c r="C76" s="131" t="s">
        <v>173</v>
      </c>
      <c r="D76" s="131"/>
      <c r="E76" s="131"/>
      <c r="F76" s="171" t="n">
        <v>75</v>
      </c>
      <c r="G76" s="162"/>
      <c r="H76" s="172" t="str">
        <f aca="false">IF(I73=2,"LA RISPOSTA DATA IN QUESTA SEZIONE NON VERRA' CONSIDERATA PERCHE' E' STATO RISPOSTO NO ALLA DOMANDA 31",IF($I$73=1,IF(($F$76)=0,"RISPONDERE OBBLIGATORIAMENTE ALLA DOMANDA"," "),IF(AND($I$73&gt;0,$F$76&gt;0),"LA RISPOSTA DATA IN QUESTA SEZIONE NON VERRA' CONSIDERATA PERCHE' E' STATO RISPOSTO NO ALLA DOMANDA 31",IF(F76&gt;0,"RISPONDERE ALLA DOMANDA 31","  "))))</f>
        <v>RISPONDERE ALLA DOMANDA 31</v>
      </c>
      <c r="I76" s="1" t="n">
        <f aca="false">F76</f>
        <v>75</v>
      </c>
    </row>
    <row r="77" customFormat="false" ht="15" hidden="false" customHeight="true" outlineLevel="0" collapsed="false">
      <c r="B77" s="164"/>
      <c r="C77" s="160"/>
      <c r="D77" s="160"/>
      <c r="E77" s="159"/>
      <c r="F77" s="161"/>
      <c r="G77" s="162"/>
      <c r="H77" s="163"/>
      <c r="I77" s="76"/>
    </row>
    <row r="78" customFormat="false" ht="15" hidden="false" customHeight="true" outlineLevel="0" collapsed="false">
      <c r="B78" s="164"/>
      <c r="C78" s="160"/>
      <c r="D78" s="160"/>
      <c r="E78" s="159"/>
      <c r="F78" s="118" t="s">
        <v>127</v>
      </c>
      <c r="G78" s="118" t="s">
        <v>128</v>
      </c>
      <c r="H78" s="173" t="str">
        <f aca="false" t="array" ref="H78:H78">IF(AND(t3!O6:P8=0,$I$79=1),"CONTROLLARE SEGRETARI 'OUT' NELLA TABELLA 3",IF(AND(t3!G6:H8=0,$I$79=2),"CONTROLLARE SEGRETARI 'IN' NELLA TABELLA 3"," "))</f>
        <v> </v>
      </c>
      <c r="I78" s="76"/>
    </row>
    <row r="79" customFormat="false" ht="31.35" hidden="false" customHeight="true" outlineLevel="0" collapsed="false">
      <c r="B79" s="79" t="n">
        <v>33</v>
      </c>
      <c r="C79" s="131" t="s">
        <v>174</v>
      </c>
      <c r="D79" s="131"/>
      <c r="E79" s="131"/>
      <c r="F79" s="156"/>
      <c r="G79" s="157"/>
      <c r="H79" s="174" t="str">
        <f aca="false">IF(I73=2,"LA RISPOSTA DATA IN QUESTA SEZIONE NON VERRA' CONSIDERATA PERCHE' E' STATO RISPOSTO NO ALLA DOMANDA 31",IF($I$73=1,IF(($I$79)=0,"RISPONDERE OBBLIGATORIAMENTE ALLA DOMANDA"," "),IF(AND($I$73&gt;0,$I$79&gt;0),"LA RISPOSTA DATA IN QUESTA SEZIONE NON VERRA' CONSIDERATA PERCHE' E' STATO RISPOSTO NO ALLA DOMANDA 31",IF(I79&gt;0,"RISPONDERE ALLA DOMANDA 31","  "))))</f>
        <v>  </v>
      </c>
      <c r="I79" s="133" t="b">
        <v>0</v>
      </c>
      <c r="J79" s="108" t="str">
        <f aca="false">IF(I79=1,"VERO",IF(I79=2,"FALSO",""))</f>
        <v/>
      </c>
    </row>
    <row r="80" customFormat="false" ht="15" hidden="false" customHeight="true" outlineLevel="0" collapsed="false">
      <c r="C80" s="58"/>
      <c r="D80" s="58"/>
      <c r="E80" s="147"/>
      <c r="G80" s="114"/>
      <c r="H80" s="175"/>
      <c r="I80" s="76"/>
    </row>
    <row r="81" customFormat="false" ht="15" hidden="false" customHeight="true" outlineLevel="0" collapsed="false">
      <c r="C81" s="176"/>
      <c r="D81" s="176"/>
      <c r="F81" s="118" t="s">
        <v>175</v>
      </c>
      <c r="H81" s="115"/>
      <c r="I81" s="76"/>
    </row>
    <row r="82" customFormat="false" ht="53.1" hidden="false" customHeight="true" outlineLevel="0" collapsed="false">
      <c r="B82" s="79" t="n">
        <v>34</v>
      </c>
      <c r="C82" s="131" t="s">
        <v>176</v>
      </c>
      <c r="D82" s="131"/>
      <c r="E82" s="131"/>
      <c r="F82" s="177" t="n">
        <v>7381</v>
      </c>
      <c r="G82" s="178"/>
      <c r="H82" s="174" t="str">
        <f aca="false">IF(I73=2,"LA RISPOSTA DATA IN QUESTA SEZIONE NON VERRA' CONSIDERATA PERCHE' E' STATO RISPOSTO NO ALLA DOMANDA 31",IF($I$79=2,IF(($F$82)=0,"RISPOSTA OBBLIGATORIA: SCRIVERE CORRETTAMENTE IL CODICE DELL'ENTE CAPOFILA"," "),IF(AND($I$79=1,F82&gt;0),"LA RISPOSTA DATA A QUESTA DOMANDA NON VERRA' CONSIDERATA PERCHE' L'ENTE E' CAPOFILA",IF(F82&gt;0,"RISPONDERE ALLA DOMANDA 33"," "))))</f>
        <v>RISPONDERE ALLA DOMANDA 33</v>
      </c>
      <c r="I82" s="1" t="n">
        <f aca="false">F82</f>
        <v>7381</v>
      </c>
    </row>
    <row r="83" customFormat="false" ht="15" hidden="true" customHeight="true" outlineLevel="0" collapsed="false">
      <c r="H83" s="115"/>
      <c r="I83" s="76"/>
    </row>
    <row r="84" customFormat="false" ht="15" hidden="true" customHeight="false" outlineLevel="0" collapsed="false">
      <c r="H84" s="115"/>
      <c r="I84" s="76"/>
    </row>
    <row r="85" customFormat="false" ht="15" hidden="true" customHeight="false" outlineLevel="0" collapsed="false">
      <c r="H85" s="115"/>
      <c r="I85" s="76"/>
    </row>
    <row r="86" customFormat="false" ht="15" hidden="true" customHeight="false" outlineLevel="0" collapsed="false">
      <c r="H86" s="115"/>
      <c r="I86" s="76"/>
    </row>
    <row r="87" customFormat="false" ht="15" hidden="true" customHeight="false" outlineLevel="0" collapsed="false">
      <c r="H87" s="115"/>
      <c r="I87" s="76"/>
    </row>
    <row r="88" customFormat="false" ht="15" hidden="true" customHeight="true" outlineLevel="0" collapsed="false">
      <c r="B88" s="116"/>
      <c r="C88" s="116"/>
      <c r="D88" s="116"/>
      <c r="E88" s="116"/>
      <c r="F88" s="116"/>
      <c r="G88" s="116"/>
      <c r="H88" s="179"/>
      <c r="I88" s="59"/>
    </row>
    <row r="89" customFormat="false" ht="15" hidden="true" customHeight="true" outlineLevel="0" collapsed="false">
      <c r="B89" s="116"/>
      <c r="C89" s="116"/>
      <c r="D89" s="116"/>
      <c r="E89" s="116"/>
      <c r="F89" s="116"/>
      <c r="G89" s="116"/>
      <c r="H89" s="179"/>
      <c r="I89" s="59"/>
    </row>
    <row r="90" customFormat="false" ht="15" hidden="true" customHeight="true" outlineLevel="0" collapsed="false">
      <c r="B90" s="116"/>
      <c r="C90" s="116"/>
      <c r="D90" s="116"/>
      <c r="E90" s="116"/>
      <c r="F90" s="116"/>
      <c r="G90" s="116"/>
      <c r="H90" s="179"/>
      <c r="I90" s="59"/>
    </row>
    <row r="91" customFormat="false" ht="15" hidden="true" customHeight="true" outlineLevel="0" collapsed="false">
      <c r="B91" s="116"/>
      <c r="C91" s="116"/>
      <c r="D91" s="116"/>
      <c r="E91" s="116"/>
      <c r="F91" s="116"/>
      <c r="G91" s="116"/>
      <c r="H91" s="179"/>
      <c r="I91" s="59"/>
    </row>
    <row r="92" customFormat="false" ht="15" hidden="true" customHeight="true" outlineLevel="0" collapsed="false">
      <c r="B92" s="116"/>
      <c r="C92" s="116"/>
      <c r="D92" s="116"/>
      <c r="E92" s="116"/>
      <c r="F92" s="116"/>
      <c r="G92" s="116"/>
      <c r="H92" s="179"/>
      <c r="I92" s="59"/>
    </row>
    <row r="93" customFormat="false" ht="15" hidden="true" customHeight="true" outlineLevel="0" collapsed="false">
      <c r="B93" s="116"/>
      <c r="C93" s="116"/>
      <c r="D93" s="116"/>
      <c r="E93" s="116"/>
      <c r="F93" s="116"/>
      <c r="G93" s="116"/>
      <c r="H93" s="179"/>
      <c r="I93" s="59"/>
    </row>
    <row r="94" customFormat="false" ht="15" hidden="true" customHeight="true" outlineLevel="0" collapsed="false">
      <c r="B94" s="116"/>
      <c r="C94" s="116"/>
      <c r="D94" s="116"/>
      <c r="E94" s="116"/>
      <c r="F94" s="116"/>
      <c r="G94" s="116"/>
      <c r="H94" s="179"/>
      <c r="I94" s="59"/>
    </row>
    <row r="95" customFormat="false" ht="15" hidden="true" customHeight="true" outlineLevel="0" collapsed="false">
      <c r="B95" s="116"/>
      <c r="C95" s="116"/>
      <c r="D95" s="116"/>
      <c r="E95" s="116"/>
      <c r="F95" s="116"/>
      <c r="G95" s="116"/>
      <c r="H95" s="179"/>
      <c r="I95" s="59"/>
    </row>
    <row r="96" customFormat="false" ht="15" hidden="true" customHeight="true" outlineLevel="0" collapsed="false">
      <c r="B96" s="116"/>
      <c r="C96" s="116"/>
      <c r="D96" s="116"/>
      <c r="E96" s="116"/>
      <c r="F96" s="116"/>
      <c r="G96" s="116"/>
      <c r="H96" s="179"/>
      <c r="I96" s="59"/>
    </row>
    <row r="97" customFormat="false" ht="15" hidden="true" customHeight="true" outlineLevel="0" collapsed="false">
      <c r="B97" s="116"/>
      <c r="C97" s="116"/>
      <c r="D97" s="116"/>
      <c r="E97" s="116"/>
      <c r="F97" s="116"/>
      <c r="G97" s="116"/>
      <c r="H97" s="179"/>
      <c r="I97" s="59"/>
    </row>
    <row r="98" customFormat="false" ht="15" hidden="true" customHeight="true" outlineLevel="0" collapsed="false">
      <c r="B98" s="116"/>
      <c r="C98" s="116"/>
      <c r="D98" s="116"/>
      <c r="E98" s="116"/>
      <c r="F98" s="116"/>
      <c r="G98" s="116"/>
      <c r="H98" s="179"/>
      <c r="I98" s="76"/>
    </row>
    <row r="99" customFormat="false" ht="15" hidden="true" customHeight="true" outlineLevel="0" collapsed="false">
      <c r="B99" s="116"/>
      <c r="C99" s="116"/>
      <c r="D99" s="116"/>
      <c r="E99" s="116"/>
      <c r="F99" s="116"/>
      <c r="G99" s="116"/>
      <c r="H99" s="179"/>
      <c r="I99" s="76"/>
    </row>
    <row r="100" customFormat="false" ht="15" hidden="true" customHeight="true" outlineLevel="0" collapsed="false">
      <c r="B100" s="116"/>
      <c r="C100" s="116"/>
      <c r="D100" s="116"/>
      <c r="E100" s="116"/>
      <c r="F100" s="116"/>
      <c r="G100" s="116"/>
      <c r="H100" s="179"/>
      <c r="I100" s="76"/>
    </row>
    <row r="101" customFormat="false" ht="15" hidden="true" customHeight="true" outlineLevel="0" collapsed="false">
      <c r="B101" s="116"/>
      <c r="C101" s="116"/>
      <c r="D101" s="116"/>
      <c r="E101" s="116"/>
      <c r="F101" s="116"/>
      <c r="G101" s="116"/>
      <c r="H101" s="179"/>
      <c r="I101" s="76"/>
    </row>
    <row r="102" customFormat="false" ht="15" hidden="true" customHeight="true" outlineLevel="0" collapsed="false">
      <c r="B102" s="116"/>
      <c r="C102" s="116"/>
      <c r="D102" s="116"/>
      <c r="E102" s="116"/>
      <c r="F102" s="116"/>
      <c r="G102" s="116"/>
      <c r="H102" s="179"/>
      <c r="I102" s="76"/>
    </row>
    <row r="103" customFormat="false" ht="15" hidden="true" customHeight="true" outlineLevel="0" collapsed="false">
      <c r="B103" s="116"/>
      <c r="C103" s="116"/>
      <c r="D103" s="116"/>
      <c r="E103" s="116"/>
      <c r="F103" s="116"/>
      <c r="G103" s="116"/>
      <c r="H103" s="179"/>
      <c r="I103" s="76"/>
      <c r="Q103" s="114"/>
    </row>
    <row r="104" customFormat="false" ht="15" hidden="true" customHeight="true" outlineLevel="0" collapsed="false">
      <c r="B104" s="116"/>
      <c r="C104" s="116"/>
      <c r="D104" s="116"/>
      <c r="E104" s="116"/>
      <c r="F104" s="116"/>
      <c r="G104" s="116"/>
      <c r="H104" s="179"/>
      <c r="I104" s="76"/>
      <c r="Q104" s="114"/>
    </row>
    <row r="105" customFormat="false" ht="15" hidden="false" customHeight="true" outlineLevel="0" collapsed="false">
      <c r="B105" s="116"/>
      <c r="C105" s="116"/>
      <c r="D105" s="116"/>
      <c r="E105" s="116"/>
      <c r="F105" s="116"/>
      <c r="G105" s="116"/>
      <c r="H105" s="179"/>
      <c r="I105" s="76"/>
      <c r="Q105" s="114"/>
    </row>
    <row r="106" customFormat="false" ht="15" hidden="false" customHeight="false" outlineLevel="0" collapsed="false">
      <c r="F106" s="118" t="s">
        <v>158</v>
      </c>
      <c r="H106" s="115"/>
      <c r="I106" s="180"/>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row>
    <row r="107" customFormat="false" ht="36" hidden="false" customHeight="true" outlineLevel="0" collapsed="false">
      <c r="A107" s="75" t="s">
        <v>177</v>
      </c>
      <c r="B107" s="131" t="s">
        <v>178</v>
      </c>
      <c r="C107" s="131"/>
      <c r="D107" s="131"/>
      <c r="E107" s="131"/>
      <c r="F107" s="122" t="n">
        <v>0</v>
      </c>
      <c r="G107" s="154" t="str">
        <f aca="false">IF(F107="","RISPOSTA OBBLIGATORIA","")</f>
        <v/>
      </c>
      <c r="H107" s="154"/>
      <c r="I107" s="1" t="n">
        <f aca="false">F107</f>
        <v>0</v>
      </c>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row>
    <row r="108" customFormat="false" ht="15" hidden="false" customHeight="false" outlineLevel="0" collapsed="false">
      <c r="H108" s="115"/>
      <c r="I108" s="76"/>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row>
    <row r="109" customFormat="false" ht="15" hidden="false" customHeight="false" outlineLevel="0" collapsed="false">
      <c r="F109" s="118" t="s">
        <v>158</v>
      </c>
      <c r="H109" s="115"/>
      <c r="I109" s="76"/>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row>
    <row r="110" customFormat="false" ht="36" hidden="false" customHeight="true" outlineLevel="0" collapsed="false">
      <c r="A110" s="75" t="s">
        <v>179</v>
      </c>
      <c r="B110" s="131" t="s">
        <v>180</v>
      </c>
      <c r="C110" s="131"/>
      <c r="D110" s="131"/>
      <c r="E110" s="131"/>
      <c r="F110" s="122" t="n">
        <v>0</v>
      </c>
      <c r="G110" s="154" t="str">
        <f aca="false">IF(F110="","RISPOSTA OBBLIGATORIA","")</f>
        <v/>
      </c>
      <c r="H110" s="154"/>
      <c r="I110" s="1" t="n">
        <f aca="false">F110</f>
        <v>0</v>
      </c>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row>
    <row r="111" customFormat="false" ht="15" hidden="false" customHeight="false" outlineLevel="0" collapsed="false">
      <c r="H111" s="115"/>
      <c r="I111" s="76"/>
      <c r="L111" s="114"/>
      <c r="M111" s="114"/>
      <c r="N111" s="114"/>
      <c r="O111" s="114"/>
      <c r="P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row>
    <row r="112" customFormat="false" ht="15" hidden="false" customHeight="false" outlineLevel="0" collapsed="false">
      <c r="F112" s="118" t="s">
        <v>158</v>
      </c>
      <c r="H112" s="115"/>
      <c r="I112" s="76"/>
      <c r="L112" s="114"/>
      <c r="M112" s="114"/>
      <c r="N112" s="114"/>
      <c r="O112" s="114"/>
      <c r="P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row>
    <row r="113" customFormat="false" ht="36" hidden="false" customHeight="true" outlineLevel="0" collapsed="false">
      <c r="A113" s="75" t="s">
        <v>181</v>
      </c>
      <c r="B113" s="131" t="s">
        <v>182</v>
      </c>
      <c r="C113" s="131"/>
      <c r="D113" s="131"/>
      <c r="E113" s="131"/>
      <c r="F113" s="122" t="n">
        <v>0</v>
      </c>
      <c r="G113" s="154" t="str">
        <f aca="false">IF(F113="","RISPOSTA OBBLIGATORIA","")</f>
        <v/>
      </c>
      <c r="H113" s="154"/>
      <c r="I113" s="1" t="n">
        <f aca="false">F113</f>
        <v>0</v>
      </c>
      <c r="L113" s="114"/>
      <c r="M113" s="114"/>
      <c r="N113" s="114"/>
      <c r="O113" s="114"/>
      <c r="P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row>
    <row r="114" customFormat="false" ht="15" hidden="false" customHeight="true" outlineLevel="0" collapsed="false">
      <c r="B114" s="116"/>
      <c r="C114" s="116"/>
      <c r="D114" s="116"/>
      <c r="E114" s="116"/>
      <c r="F114" s="116"/>
      <c r="G114" s="116"/>
      <c r="H114" s="179"/>
      <c r="I114" s="59"/>
    </row>
    <row r="115" customFormat="false" ht="15" hidden="false" customHeight="true" outlineLevel="0" collapsed="false">
      <c r="F115" s="118" t="s">
        <v>127</v>
      </c>
      <c r="G115" s="118" t="s">
        <v>128</v>
      </c>
      <c r="H115" s="115"/>
      <c r="I115" s="155"/>
    </row>
    <row r="116" customFormat="false" ht="43.5" hidden="false" customHeight="true" outlineLevel="0" collapsed="false">
      <c r="A116" s="181" t="s">
        <v>183</v>
      </c>
      <c r="B116" s="150" t="s">
        <v>184</v>
      </c>
      <c r="C116" s="150"/>
      <c r="D116" s="150"/>
      <c r="E116" s="150"/>
      <c r="F116" s="126"/>
      <c r="G116" s="126"/>
      <c r="H116" s="127" t="str">
        <f aca="false">IF(I116=0,"RISPOSTA OBBLIGATORIA","")</f>
        <v>RISPOSTA OBBLIGATORIA</v>
      </c>
      <c r="I116" s="182" t="b">
        <v>0</v>
      </c>
      <c r="J116" s="108" t="str">
        <f aca="false">IF(I116=1,"VERO",IF(I116=2,"FALSO",""))</f>
        <v/>
      </c>
    </row>
    <row r="117" customFormat="false" ht="15" hidden="false" customHeight="true" outlineLevel="0" collapsed="false">
      <c r="F117" s="69"/>
      <c r="H117" s="115"/>
      <c r="I117" s="76"/>
    </row>
    <row r="118" customFormat="false" ht="15" hidden="false" customHeight="true" outlineLevel="0" collapsed="false">
      <c r="F118" s="118" t="s">
        <v>127</v>
      </c>
      <c r="G118" s="118" t="s">
        <v>128</v>
      </c>
      <c r="H118" s="115"/>
      <c r="I118" s="155"/>
    </row>
    <row r="119" customFormat="false" ht="46.5" hidden="false" customHeight="true" outlineLevel="0" collapsed="false">
      <c r="A119" s="164" t="s">
        <v>185</v>
      </c>
      <c r="B119" s="152" t="s">
        <v>186</v>
      </c>
      <c r="C119" s="152"/>
      <c r="D119" s="152"/>
      <c r="E119" s="152"/>
      <c r="F119" s="183"/>
      <c r="G119" s="183"/>
      <c r="H119" s="127" t="str">
        <f aca="false">IF(I119=0,"RISPOSTA OBBLIGATORIA","")</f>
        <v>RISPOSTA OBBLIGATORIA</v>
      </c>
      <c r="I119" s="182" t="b">
        <v>0</v>
      </c>
      <c r="J119" s="108" t="str">
        <f aca="false">IF(I119=1,"VERO",IF(I119=2,"FALSO",""))</f>
        <v/>
      </c>
    </row>
    <row r="120" customFormat="false" ht="15.6" hidden="false" customHeight="true" outlineLevel="0" collapsed="false">
      <c r="A120" s="164"/>
      <c r="B120" s="184"/>
      <c r="C120" s="164"/>
      <c r="D120" s="184"/>
      <c r="E120" s="185"/>
      <c r="H120" s="127"/>
    </row>
    <row r="121" customFormat="false" ht="15" hidden="true" customHeight="true" outlineLevel="0" collapsed="false">
      <c r="F121" s="165"/>
      <c r="H121" s="127"/>
      <c r="I121" s="155"/>
    </row>
    <row r="122" customFormat="false" ht="49.35" hidden="true" customHeight="true" outlineLevel="0" collapsed="false">
      <c r="A122" s="164" t="s">
        <v>187</v>
      </c>
      <c r="B122" s="152"/>
      <c r="C122" s="152"/>
      <c r="D122" s="152"/>
      <c r="E122" s="152"/>
      <c r="F122" s="186"/>
      <c r="G122" s="137"/>
      <c r="H122" s="127"/>
      <c r="I122" s="138" t="n">
        <v>0</v>
      </c>
    </row>
    <row r="123" customFormat="false" ht="15" hidden="true" customHeight="true" outlineLevel="0" collapsed="false">
      <c r="F123" s="116"/>
      <c r="G123" s="116"/>
      <c r="H123" s="127"/>
      <c r="I123" s="59"/>
    </row>
    <row r="124" customFormat="false" ht="15" hidden="false" customHeight="true" outlineLevel="0" collapsed="false">
      <c r="F124" s="118" t="s">
        <v>127</v>
      </c>
      <c r="G124" s="118" t="s">
        <v>128</v>
      </c>
      <c r="H124" s="115"/>
      <c r="I124" s="155"/>
    </row>
    <row r="125" customFormat="false" ht="43.5" hidden="false" customHeight="true" outlineLevel="0" collapsed="false">
      <c r="A125" s="164" t="s">
        <v>188</v>
      </c>
      <c r="B125" s="187" t="s">
        <v>189</v>
      </c>
      <c r="C125" s="187"/>
      <c r="D125" s="187"/>
      <c r="E125" s="187"/>
      <c r="F125" s="126"/>
      <c r="G125" s="126"/>
      <c r="H125" s="127" t="str">
        <f aca="false">IF(I125=0,"RISPOSTA OBBLIGATORIA","")</f>
        <v>RISPOSTA OBBLIGATORIA</v>
      </c>
      <c r="I125" s="107" t="n">
        <v>0</v>
      </c>
      <c r="J125" s="108" t="str">
        <f aca="false">IF(I125=1,"VERO",IF(I125=2,"FALSO",""))</f>
        <v/>
      </c>
    </row>
    <row r="126" customFormat="false" ht="15" hidden="false" customHeight="true" outlineLevel="0" collapsed="false">
      <c r="F126" s="69"/>
      <c r="H126" s="115"/>
    </row>
    <row r="127" customFormat="false" ht="15" hidden="false" customHeight="true" outlineLevel="0" collapsed="false">
      <c r="F127" s="118" t="s">
        <v>158</v>
      </c>
      <c r="H127" s="115"/>
      <c r="I127" s="188"/>
      <c r="J127" s="114"/>
      <c r="K127" s="114"/>
      <c r="L127" s="114"/>
      <c r="M127" s="114"/>
    </row>
    <row r="128" customFormat="false" ht="46.5" hidden="false" customHeight="true" outlineLevel="0" collapsed="false">
      <c r="A128" s="164" t="s">
        <v>190</v>
      </c>
      <c r="B128" s="149" t="s">
        <v>191</v>
      </c>
      <c r="C128" s="149"/>
      <c r="D128" s="149"/>
      <c r="E128" s="149"/>
      <c r="F128" s="122" t="n">
        <v>0</v>
      </c>
      <c r="G128" s="154" t="str">
        <f aca="false">IF(F128="","RISPOSTA OBBLIGATORIA","")</f>
        <v/>
      </c>
      <c r="H128" s="154"/>
      <c r="I128" s="1" t="n">
        <f aca="false">F128</f>
        <v>0</v>
      </c>
      <c r="J128" s="114"/>
      <c r="K128" s="114"/>
      <c r="L128" s="114"/>
      <c r="M128" s="114"/>
    </row>
    <row r="129" customFormat="false" ht="15" hidden="false" customHeight="true" outlineLevel="0" collapsed="false">
      <c r="F129" s="69"/>
      <c r="H129" s="115"/>
      <c r="I129" s="76"/>
    </row>
    <row r="130" customFormat="false" ht="15" hidden="false" customHeight="true" outlineLevel="0" collapsed="false">
      <c r="F130" s="118"/>
      <c r="H130" s="127"/>
      <c r="I130" s="155"/>
    </row>
    <row r="131" customFormat="false" ht="50.1" hidden="false" customHeight="true" outlineLevel="0" collapsed="false">
      <c r="A131" s="164" t="s">
        <v>192</v>
      </c>
      <c r="B131" s="152" t="s">
        <v>193</v>
      </c>
      <c r="C131" s="152"/>
      <c r="D131" s="152"/>
      <c r="E131" s="152"/>
      <c r="F131" s="136" t="s">
        <v>194</v>
      </c>
      <c r="G131" s="137" t="str">
        <f aca="false">IF(I131=0,"←","")</f>
        <v>←</v>
      </c>
      <c r="H131" s="127" t="str">
        <f aca="false">IF(I131=0,"RISPOSTA OBBLIGATORIA - Cliccare sulla cella per selezionare la risposta","")</f>
        <v>RISPOSTA OBBLIGATORIA - Cliccare sulla cella per selezionare la risposta</v>
      </c>
      <c r="I131" s="76" t="n">
        <f aca="false">IF(F131="Sì, esiste un apposito Ufficio/Servizio",1,IF(F131="No",2,IF(F131="No, ma la funzione è esercitata da un altro ufficio","X",0)))</f>
        <v>0</v>
      </c>
    </row>
    <row r="132" customFormat="false" ht="15" hidden="false" customHeight="true" outlineLevel="0" collapsed="false">
      <c r="B132" s="116"/>
      <c r="C132" s="116"/>
      <c r="D132" s="116"/>
      <c r="E132" s="116"/>
      <c r="F132" s="116"/>
      <c r="G132" s="116"/>
      <c r="H132" s="179"/>
      <c r="I132" s="76"/>
    </row>
    <row r="133" customFormat="false" ht="15" hidden="false" customHeight="true" outlineLevel="0" collapsed="false">
      <c r="F133" s="118"/>
      <c r="H133" s="127"/>
      <c r="I133" s="155"/>
    </row>
    <row r="134" customFormat="false" ht="50.1" hidden="false" customHeight="true" outlineLevel="0" collapsed="false">
      <c r="A134" s="164" t="s">
        <v>195</v>
      </c>
      <c r="B134" s="152" t="s">
        <v>196</v>
      </c>
      <c r="C134" s="152"/>
      <c r="D134" s="152"/>
      <c r="E134" s="152"/>
      <c r="F134" s="136" t="s">
        <v>197</v>
      </c>
      <c r="G134" s="137" t="str">
        <f aca="false">IF(I134=0,"←","")</f>
        <v>←</v>
      </c>
      <c r="H134" s="127" t="str">
        <f aca="false">IF(I134=0,"RISPOSTA OBBLIGATORIA - Cliccare sulla cella per selezionare la risposta","")</f>
        <v>RISPOSTA OBBLIGATORIA - Cliccare sulla cella per selezionare la risposta</v>
      </c>
      <c r="I134" s="138" t="n">
        <f aca="false">IF(F134="Sì, annuale per l'anno di rilevazione",1,IF(F134="No",2,IF(F134="Sì, pluriennale","X",0)))</f>
        <v>0</v>
      </c>
    </row>
    <row r="135" customFormat="false" ht="15" hidden="false" customHeight="true" outlineLevel="0" collapsed="false">
      <c r="B135" s="116"/>
      <c r="C135" s="116"/>
      <c r="D135" s="116"/>
      <c r="E135" s="116"/>
      <c r="F135" s="116"/>
      <c r="G135" s="116"/>
      <c r="H135" s="179"/>
      <c r="I135" s="76"/>
    </row>
    <row r="136" customFormat="false" ht="33" hidden="false" customHeight="true" outlineLevel="0" collapsed="false">
      <c r="A136" s="164" t="s">
        <v>198</v>
      </c>
      <c r="B136" s="189" t="s">
        <v>199</v>
      </c>
      <c r="C136" s="189"/>
      <c r="D136" s="189"/>
      <c r="E136" s="189"/>
      <c r="F136" s="116"/>
      <c r="G136" s="190" t="s">
        <v>200</v>
      </c>
      <c r="H136" s="179"/>
      <c r="I136" s="59"/>
    </row>
    <row r="137" customFormat="false" ht="15" hidden="false" customHeight="true" outlineLevel="0" collapsed="false">
      <c r="B137" s="116"/>
      <c r="C137" s="191" t="s">
        <v>201</v>
      </c>
      <c r="D137" s="191"/>
      <c r="E137" s="191"/>
      <c r="F137" s="118" t="s">
        <v>202</v>
      </c>
      <c r="H137" s="192"/>
      <c r="I137" s="59"/>
    </row>
    <row r="138" customFormat="false" ht="15" hidden="false" customHeight="true" outlineLevel="0" collapsed="false">
      <c r="C138" s="193" t="s">
        <v>203</v>
      </c>
      <c r="D138" s="194"/>
      <c r="E138" s="195"/>
      <c r="F138" s="122" t="n">
        <v>6</v>
      </c>
      <c r="G138" s="196" t="str">
        <f aca="false">IF(F138="","RISPOSTA OBBLIGATORIA","")</f>
        <v/>
      </c>
      <c r="H138" s="197"/>
      <c r="I138" s="198" t="n">
        <f aca="false">F138</f>
        <v>6</v>
      </c>
    </row>
    <row r="139" customFormat="false" ht="15" hidden="false" customHeight="true" outlineLevel="0" collapsed="false">
      <c r="C139" s="194" t="s">
        <v>204</v>
      </c>
      <c r="D139" s="199"/>
      <c r="E139" s="200"/>
      <c r="F139" s="122" t="n">
        <v>0</v>
      </c>
      <c r="G139" s="196" t="str">
        <f aca="false">IF(F139="","RISPOSTA OBBLIGATORIA","")</f>
        <v/>
      </c>
      <c r="H139" s="197"/>
      <c r="I139" s="198" t="n">
        <f aca="false">F139</f>
        <v>0</v>
      </c>
    </row>
    <row r="140" customFormat="false" ht="15" hidden="true" customHeight="true" outlineLevel="0" collapsed="false">
      <c r="C140" s="201" t="n">
        <v>71</v>
      </c>
      <c r="D140" s="202"/>
      <c r="E140" s="200"/>
      <c r="F140" s="122" t="n">
        <v>0</v>
      </c>
      <c r="G140" s="196"/>
      <c r="H140" s="197"/>
      <c r="I140" s="198" t="n">
        <f aca="false">F140</f>
        <v>0</v>
      </c>
    </row>
    <row r="141" customFormat="false" ht="15" hidden="false" customHeight="true" outlineLevel="0" collapsed="false">
      <c r="C141" s="193" t="s">
        <v>205</v>
      </c>
      <c r="D141" s="199"/>
      <c r="E141" s="200"/>
      <c r="F141" s="122" t="n">
        <v>6</v>
      </c>
      <c r="G141" s="196" t="str">
        <f aca="false">IF(F141="","RISPOSTA OBBLIGATORIA","")</f>
        <v/>
      </c>
      <c r="H141" s="197"/>
      <c r="I141" s="198" t="n">
        <f aca="false">F141</f>
        <v>6</v>
      </c>
    </row>
    <row r="142" customFormat="false" ht="15" hidden="false" customHeight="true" outlineLevel="0" collapsed="false">
      <c r="C142" s="193" t="s">
        <v>206</v>
      </c>
      <c r="D142" s="199"/>
      <c r="E142" s="200"/>
      <c r="F142" s="122" t="n">
        <v>5</v>
      </c>
      <c r="G142" s="196" t="str">
        <f aca="false">IF(F142="","RISPOSTA OBBLIGATORIA","")</f>
        <v/>
      </c>
      <c r="H142" s="197"/>
      <c r="I142" s="198" t="n">
        <f aca="false">F142</f>
        <v>5</v>
      </c>
    </row>
    <row r="143" customFormat="false" ht="15" hidden="false" customHeight="true" outlineLevel="0" collapsed="false">
      <c r="C143" s="193" t="s">
        <v>207</v>
      </c>
      <c r="D143" s="199"/>
      <c r="E143" s="200"/>
      <c r="F143" s="122" t="n">
        <v>72</v>
      </c>
      <c r="G143" s="196" t="str">
        <f aca="false">IF(F143="","RISPOSTA OBBLIGATORIA","")</f>
        <v/>
      </c>
      <c r="H143" s="197"/>
      <c r="I143" s="198" t="n">
        <f aca="false">F143</f>
        <v>72</v>
      </c>
    </row>
    <row r="144" customFormat="false" ht="15" hidden="false" customHeight="true" outlineLevel="0" collapsed="false">
      <c r="C144" s="193" t="s">
        <v>208</v>
      </c>
      <c r="D144" s="199"/>
      <c r="E144" s="200"/>
      <c r="F144" s="122" t="n">
        <v>62</v>
      </c>
      <c r="G144" s="196" t="str">
        <f aca="false">IF(F144="","RISPOSTA OBBLIGATORIA","")</f>
        <v/>
      </c>
      <c r="H144" s="197"/>
      <c r="I144" s="198" t="n">
        <f aca="false">F144</f>
        <v>62</v>
      </c>
    </row>
    <row r="145" customFormat="false" ht="15" hidden="false" customHeight="true" outlineLevel="0" collapsed="false">
      <c r="C145" s="193" t="s">
        <v>209</v>
      </c>
      <c r="D145" s="199"/>
      <c r="E145" s="200"/>
      <c r="F145" s="122" t="n">
        <v>18</v>
      </c>
      <c r="G145" s="196" t="str">
        <f aca="false">IF(F145="","RISPOSTA OBBLIGATORIA","")</f>
        <v/>
      </c>
      <c r="H145" s="197"/>
      <c r="I145" s="198" t="n">
        <f aca="false">F145</f>
        <v>18</v>
      </c>
    </row>
    <row r="146" customFormat="false" ht="15" hidden="false" customHeight="true" outlineLevel="0" collapsed="false">
      <c r="C146" s="193" t="s">
        <v>210</v>
      </c>
      <c r="D146" s="199"/>
      <c r="E146" s="200"/>
      <c r="F146" s="122" t="n">
        <v>0</v>
      </c>
      <c r="G146" s="196" t="str">
        <f aca="false">IF(F146="","RISPOSTA OBBLIGATORIA","")</f>
        <v/>
      </c>
      <c r="H146" s="197"/>
      <c r="I146" s="198" t="n">
        <f aca="false">F146</f>
        <v>0</v>
      </c>
    </row>
    <row r="147" customFormat="false" ht="15" hidden="false" customHeight="true" outlineLevel="0" collapsed="false">
      <c r="C147" s="193" t="s">
        <v>211</v>
      </c>
      <c r="D147" s="199"/>
      <c r="E147" s="200"/>
      <c r="F147" s="122" t="n">
        <v>0</v>
      </c>
      <c r="G147" s="196" t="str">
        <f aca="false">IF(F147="","RISPOSTA OBBLIGATORIA","")</f>
        <v/>
      </c>
      <c r="H147" s="197"/>
      <c r="I147" s="198" t="n">
        <f aca="false">F147</f>
        <v>0</v>
      </c>
    </row>
    <row r="148" customFormat="false" ht="15" hidden="false" customHeight="true" outlineLevel="0" collapsed="false">
      <c r="B148" s="116"/>
      <c r="C148" s="116"/>
      <c r="D148" s="116"/>
      <c r="E148" s="116"/>
      <c r="F148" s="203" t="n">
        <f aca="false">SUM(F138:F147)</f>
        <v>169</v>
      </c>
      <c r="G148" s="116"/>
      <c r="H148" s="179"/>
      <c r="I148" s="155"/>
    </row>
    <row r="149" customFormat="false" ht="36" hidden="false" customHeight="true" outlineLevel="0" collapsed="false">
      <c r="A149" s="164" t="s">
        <v>212</v>
      </c>
      <c r="B149" s="189" t="s">
        <v>213</v>
      </c>
      <c r="C149" s="189"/>
      <c r="D149" s="189"/>
      <c r="E149" s="189"/>
      <c r="F149" s="116"/>
      <c r="G149" s="190" t="s">
        <v>214</v>
      </c>
      <c r="H149" s="179"/>
      <c r="I149" s="59"/>
    </row>
    <row r="150" customFormat="false" ht="15" hidden="false" customHeight="true" outlineLevel="0" collapsed="false">
      <c r="B150" s="116"/>
      <c r="C150" s="191" t="s">
        <v>201</v>
      </c>
      <c r="D150" s="191"/>
      <c r="E150" s="191"/>
      <c r="F150" s="118" t="s">
        <v>215</v>
      </c>
      <c r="H150" s="192"/>
      <c r="I150" s="59"/>
    </row>
    <row r="151" customFormat="false" ht="15" hidden="false" customHeight="true" outlineLevel="0" collapsed="false">
      <c r="C151" s="193" t="s">
        <v>216</v>
      </c>
      <c r="D151" s="194"/>
      <c r="E151" s="195"/>
      <c r="F151" s="122" t="n">
        <v>0</v>
      </c>
      <c r="G151" s="196" t="str">
        <f aca="false">IF(F151="","RISPOSTA OBBLIGATORIA","")</f>
        <v/>
      </c>
      <c r="H151" s="197"/>
      <c r="I151" s="198" t="n">
        <f aca="false">F151</f>
        <v>0</v>
      </c>
    </row>
    <row r="152" customFormat="false" ht="15" hidden="false" customHeight="true" outlineLevel="0" collapsed="false">
      <c r="C152" s="193" t="s">
        <v>217</v>
      </c>
      <c r="D152" s="199"/>
      <c r="E152" s="200"/>
      <c r="F152" s="122" t="n">
        <v>32</v>
      </c>
      <c r="G152" s="196" t="str">
        <f aca="false">IF(F152="","RISPOSTA OBBLIGATORIA","")</f>
        <v/>
      </c>
      <c r="H152" s="197"/>
      <c r="I152" s="198" t="n">
        <f aca="false">F152</f>
        <v>32</v>
      </c>
    </row>
    <row r="153" customFormat="false" ht="15" hidden="false" customHeight="true" outlineLevel="0" collapsed="false">
      <c r="C153" s="193" t="s">
        <v>218</v>
      </c>
      <c r="D153" s="199"/>
      <c r="E153" s="200"/>
      <c r="F153" s="122" t="n">
        <v>0</v>
      </c>
      <c r="G153" s="196" t="str">
        <f aca="false">IF(F153="","RISPOSTA OBBLIGATORIA","")</f>
        <v/>
      </c>
      <c r="H153" s="197"/>
      <c r="I153" s="198" t="n">
        <f aca="false">F153</f>
        <v>0</v>
      </c>
    </row>
    <row r="154" customFormat="false" ht="15" hidden="false" customHeight="true" outlineLevel="0" collapsed="false">
      <c r="C154" s="193" t="s">
        <v>219</v>
      </c>
      <c r="D154" s="199"/>
      <c r="E154" s="200"/>
      <c r="F154" s="122" t="n">
        <v>0</v>
      </c>
      <c r="G154" s="196" t="str">
        <f aca="false">IF(F154="","RISPOSTA OBBLIGATORIA","")</f>
        <v/>
      </c>
      <c r="H154" s="197"/>
      <c r="I154" s="198" t="n">
        <f aca="false">F154</f>
        <v>0</v>
      </c>
    </row>
    <row r="155" customFormat="false" ht="15" hidden="false" customHeight="true" outlineLevel="0" collapsed="false">
      <c r="C155" s="193" t="s">
        <v>220</v>
      </c>
      <c r="D155" s="199"/>
      <c r="E155" s="200"/>
      <c r="F155" s="122" t="n">
        <v>0</v>
      </c>
      <c r="G155" s="196" t="str">
        <f aca="false">IF(F155="","RISPOSTA OBBLIGATORIA","")</f>
        <v/>
      </c>
      <c r="H155" s="197"/>
      <c r="I155" s="198" t="n">
        <f aca="false">F155</f>
        <v>0</v>
      </c>
    </row>
    <row r="156" customFormat="false" ht="15" hidden="false" customHeight="true" outlineLevel="0" collapsed="false">
      <c r="C156" s="193" t="s">
        <v>221</v>
      </c>
      <c r="D156" s="199"/>
      <c r="E156" s="200"/>
      <c r="F156" s="122" t="n">
        <v>0</v>
      </c>
      <c r="G156" s="196" t="str">
        <f aca="false">IF(F156="","RISPOSTA OBBLIGATORIA","")</f>
        <v/>
      </c>
      <c r="H156" s="197"/>
      <c r="I156" s="198" t="n">
        <f aca="false">F156</f>
        <v>0</v>
      </c>
    </row>
    <row r="157" customFormat="false" ht="15" hidden="false" customHeight="true" outlineLevel="0" collapsed="false">
      <c r="C157" s="193" t="s">
        <v>222</v>
      </c>
      <c r="D157" s="199"/>
      <c r="E157" s="200"/>
      <c r="F157" s="122" t="n">
        <v>4</v>
      </c>
      <c r="G157" s="196" t="str">
        <f aca="false">IF(F157="","RISPOSTA OBBLIGATORIA","")</f>
        <v/>
      </c>
      <c r="H157" s="197"/>
      <c r="I157" s="198" t="n">
        <f aca="false">F157</f>
        <v>4</v>
      </c>
    </row>
    <row r="158" customFormat="false" ht="15" hidden="false" customHeight="true" outlineLevel="0" collapsed="false">
      <c r="C158" s="193" t="s">
        <v>223</v>
      </c>
      <c r="D158" s="199"/>
      <c r="E158" s="200"/>
      <c r="F158" s="122" t="n">
        <v>0</v>
      </c>
      <c r="G158" s="196" t="str">
        <f aca="false">IF(F158="","RISPOSTA OBBLIGATORIA","")</f>
        <v/>
      </c>
      <c r="H158" s="197"/>
      <c r="I158" s="198" t="n">
        <f aca="false">F158</f>
        <v>0</v>
      </c>
    </row>
    <row r="159" customFormat="false" ht="15" hidden="false" customHeight="true" outlineLevel="0" collapsed="false">
      <c r="C159" s="193" t="s">
        <v>224</v>
      </c>
      <c r="D159" s="199"/>
      <c r="E159" s="200"/>
      <c r="F159" s="122" t="n">
        <v>0</v>
      </c>
      <c r="G159" s="196" t="str">
        <f aca="false">IF(F159="","RISPOSTA OBBLIGATORIA","")</f>
        <v/>
      </c>
      <c r="H159" s="197"/>
      <c r="I159" s="198" t="n">
        <f aca="false">F159</f>
        <v>0</v>
      </c>
    </row>
    <row r="160" customFormat="false" ht="15" hidden="false" customHeight="true" outlineLevel="0" collapsed="false">
      <c r="B160" s="116"/>
      <c r="C160" s="116"/>
      <c r="D160" s="116"/>
      <c r="E160" s="116"/>
      <c r="F160" s="116"/>
      <c r="G160" s="116"/>
      <c r="H160" s="179"/>
      <c r="I160" s="59"/>
    </row>
    <row r="161" customFormat="false" ht="15" hidden="false" customHeight="true" outlineLevel="0" collapsed="false">
      <c r="A161" s="164" t="s">
        <v>225</v>
      </c>
      <c r="B161" s="189" t="s">
        <v>226</v>
      </c>
      <c r="C161" s="189"/>
      <c r="D161" s="189"/>
      <c r="E161" s="189"/>
      <c r="F161" s="118" t="s">
        <v>127</v>
      </c>
      <c r="G161" s="118" t="s">
        <v>128</v>
      </c>
      <c r="H161" s="179"/>
    </row>
    <row r="162" customFormat="false" ht="21" hidden="false" customHeight="true" outlineLevel="0" collapsed="false">
      <c r="B162" s="116"/>
      <c r="C162" s="204" t="s">
        <v>227</v>
      </c>
      <c r="D162" s="204"/>
      <c r="E162" s="204"/>
      <c r="F162" s="126"/>
      <c r="G162" s="126"/>
      <c r="H162" s="205" t="str">
        <f aca="false">IF(I162=0,"RISPOSTA OBBLIGATORIA","")</f>
        <v/>
      </c>
      <c r="I162" s="182" t="b">
        <v>1</v>
      </c>
      <c r="J162" s="108" t="str">
        <f aca="false">IF(I162=1,"VERO",IF(I162=2,"FALSO",""))</f>
        <v>VERO</v>
      </c>
    </row>
    <row r="163" customFormat="false" ht="21" hidden="false" customHeight="true" outlineLevel="0" collapsed="false">
      <c r="B163" s="116"/>
      <c r="C163" s="204" t="s">
        <v>228</v>
      </c>
      <c r="D163" s="204"/>
      <c r="E163" s="204"/>
      <c r="F163" s="126"/>
      <c r="G163" s="126"/>
      <c r="H163" s="205" t="str">
        <f aca="false">IF(I163=0,"RISPOSTA OBBLIGATORIA","")</f>
        <v>RISPOSTA OBBLIGATORIA</v>
      </c>
      <c r="I163" s="182" t="b">
        <v>0</v>
      </c>
      <c r="J163" s="108" t="str">
        <f aca="false">IF(I163=1,"VERO",IF(I163=2,"FALSO",""))</f>
        <v/>
      </c>
    </row>
    <row r="164" customFormat="false" ht="21" hidden="false" customHeight="true" outlineLevel="0" collapsed="false">
      <c r="B164" s="116"/>
      <c r="C164" s="204" t="s">
        <v>229</v>
      </c>
      <c r="D164" s="204"/>
      <c r="E164" s="204"/>
      <c r="F164" s="126"/>
      <c r="G164" s="126"/>
      <c r="H164" s="205" t="str">
        <f aca="false">IF(I164=0,"RISPOSTA OBBLIGATORIA","")</f>
        <v>RISPOSTA OBBLIGATORIA</v>
      </c>
      <c r="I164" s="107" t="n">
        <v>0</v>
      </c>
      <c r="J164" s="108" t="str">
        <f aca="false">IF(I164=1,"VERO",IF(I164=2,"FALSO",""))</f>
        <v/>
      </c>
    </row>
    <row r="165" customFormat="false" ht="21" hidden="false" customHeight="true" outlineLevel="0" collapsed="false">
      <c r="B165" s="116"/>
      <c r="C165" s="204" t="s">
        <v>230</v>
      </c>
      <c r="D165" s="204"/>
      <c r="E165" s="204"/>
      <c r="F165" s="126"/>
      <c r="G165" s="126"/>
      <c r="H165" s="205" t="str">
        <f aca="false">IF(I165=0,"RISPOSTA OBBLIGATORIA","")</f>
        <v/>
      </c>
      <c r="I165" s="182" t="b">
        <v>1</v>
      </c>
      <c r="J165" s="108" t="str">
        <f aca="false">IF(I165=1,"VERO",IF(I165=2,"FALSO",""))</f>
        <v>VERO</v>
      </c>
    </row>
    <row r="166" customFormat="false" ht="23.1" hidden="false" customHeight="true" outlineLevel="0" collapsed="false">
      <c r="B166" s="116"/>
      <c r="C166" s="204" t="s">
        <v>231</v>
      </c>
      <c r="D166" s="204"/>
      <c r="E166" s="204"/>
      <c r="F166" s="126"/>
      <c r="G166" s="126"/>
      <c r="H166" s="205" t="str">
        <f aca="false">IF(I166=0,"RISPOSTA OBBLIGATORIA","")</f>
        <v>RISPOSTA OBBLIGATORIA</v>
      </c>
      <c r="I166" s="107" t="n">
        <v>0</v>
      </c>
      <c r="J166" s="108" t="str">
        <f aca="false">IF(I166=1,"VERO",IF(I166=2,"FALSO",""))</f>
        <v/>
      </c>
    </row>
    <row r="167" customFormat="false" ht="15" hidden="false" customHeight="true" outlineLevel="0" collapsed="false">
      <c r="B167" s="116"/>
      <c r="C167" s="116"/>
      <c r="D167" s="116"/>
      <c r="E167" s="116"/>
      <c r="F167" s="116"/>
      <c r="G167" s="116"/>
      <c r="H167" s="179"/>
      <c r="I167" s="76"/>
    </row>
    <row r="168" s="108" customFormat="true" ht="15" hidden="false" customHeight="true" outlineLevel="0" collapsed="false">
      <c r="F168" s="118" t="s">
        <v>158</v>
      </c>
      <c r="G168" s="116"/>
      <c r="H168" s="179"/>
      <c r="I168" s="76"/>
    </row>
    <row r="169" customFormat="false" ht="35.85" hidden="false" customHeight="true" outlineLevel="0" collapsed="false">
      <c r="A169" s="164" t="s">
        <v>232</v>
      </c>
      <c r="B169" s="152" t="s">
        <v>233</v>
      </c>
      <c r="C169" s="152"/>
      <c r="D169" s="152"/>
      <c r="E169" s="152"/>
      <c r="F169" s="122" t="n">
        <v>0</v>
      </c>
      <c r="G169" s="116"/>
      <c r="H169" s="179"/>
      <c r="I169" s="1" t="n">
        <f aca="false">F169</f>
        <v>0</v>
      </c>
    </row>
    <row r="170" customFormat="false" ht="15" hidden="false" customHeight="true" outlineLevel="0" collapsed="false">
      <c r="B170" s="116"/>
      <c r="C170" s="116"/>
      <c r="D170" s="116"/>
      <c r="E170" s="116"/>
      <c r="F170" s="116"/>
      <c r="G170" s="116"/>
      <c r="H170" s="179"/>
      <c r="I170" s="76"/>
    </row>
    <row r="171" s="108" customFormat="true" ht="15" hidden="false" customHeight="true" outlineLevel="0" collapsed="false">
      <c r="F171" s="118" t="s">
        <v>234</v>
      </c>
      <c r="G171" s="118" t="s">
        <v>235</v>
      </c>
      <c r="H171" s="179"/>
      <c r="I171" s="76"/>
    </row>
    <row r="172" customFormat="false" ht="36.6" hidden="false" customHeight="true" outlineLevel="0" collapsed="false">
      <c r="A172" s="164" t="s">
        <v>236</v>
      </c>
      <c r="B172" s="189" t="s">
        <v>237</v>
      </c>
      <c r="C172" s="189"/>
      <c r="D172" s="189"/>
      <c r="E172" s="189"/>
      <c r="F172" s="126"/>
      <c r="G172" s="126"/>
      <c r="H172" s="127" t="str">
        <f aca="false">IF(I172=0,"RISPOSTA OBBLIGATORIA","")</f>
        <v>RISPOSTA OBBLIGATORIA</v>
      </c>
      <c r="I172" s="76" t="n">
        <v>0</v>
      </c>
      <c r="J172" s="108" t="str">
        <f aca="false">IF(I172=1,"VERO",IF(I172=2,"FALSO",""))</f>
        <v/>
      </c>
    </row>
    <row r="173" customFormat="false" ht="15" hidden="false" customHeight="true" outlineLevel="0" collapsed="false">
      <c r="B173" s="116"/>
      <c r="C173" s="116"/>
      <c r="D173" s="116"/>
      <c r="E173" s="116"/>
      <c r="F173" s="116"/>
      <c r="G173" s="116"/>
      <c r="H173" s="179"/>
      <c r="I173" s="59"/>
    </row>
    <row r="174" s="108" customFormat="true" ht="27.75" hidden="false" customHeight="true" outlineLevel="0" collapsed="false">
      <c r="A174" s="164" t="s">
        <v>238</v>
      </c>
      <c r="B174" s="189" t="s">
        <v>239</v>
      </c>
      <c r="C174" s="189"/>
      <c r="D174" s="189"/>
      <c r="E174" s="189"/>
      <c r="G174" s="116"/>
      <c r="H174" s="179"/>
      <c r="I174" s="59"/>
    </row>
    <row r="175" customFormat="false" ht="15" hidden="false" customHeight="true" outlineLevel="0" collapsed="false">
      <c r="B175" s="206"/>
      <c r="C175" s="206"/>
      <c r="D175" s="206"/>
      <c r="E175" s="206"/>
      <c r="F175" s="118" t="s">
        <v>158</v>
      </c>
      <c r="G175" s="116"/>
      <c r="H175" s="179"/>
      <c r="I175" s="59"/>
    </row>
    <row r="176" customFormat="false" ht="20.85" hidden="false" customHeight="true" outlineLevel="0" collapsed="false">
      <c r="B176" s="108"/>
      <c r="C176" s="204" t="s">
        <v>240</v>
      </c>
      <c r="D176" s="204"/>
      <c r="E176" s="204"/>
      <c r="F176" s="122"/>
      <c r="G176" s="116"/>
      <c r="H176" s="179"/>
      <c r="I176" s="198" t="n">
        <f aca="false">F176</f>
        <v>0</v>
      </c>
    </row>
    <row r="177" customFormat="false" ht="20.85" hidden="false" customHeight="true" outlineLevel="0" collapsed="false">
      <c r="B177" s="108"/>
      <c r="C177" s="204" t="s">
        <v>241</v>
      </c>
      <c r="D177" s="204"/>
      <c r="E177" s="204"/>
      <c r="F177" s="122" t="n">
        <v>4</v>
      </c>
      <c r="G177" s="116"/>
      <c r="H177" s="179"/>
      <c r="I177" s="198" t="n">
        <f aca="false">F177</f>
        <v>4</v>
      </c>
    </row>
    <row r="178" customFormat="false" ht="20.85" hidden="false" customHeight="true" outlineLevel="0" collapsed="false">
      <c r="B178" s="108"/>
      <c r="C178" s="204" t="s">
        <v>242</v>
      </c>
      <c r="D178" s="204"/>
      <c r="E178" s="204"/>
      <c r="F178" s="122" t="n">
        <v>11</v>
      </c>
      <c r="G178" s="116"/>
      <c r="H178" s="179"/>
      <c r="I178" s="198" t="n">
        <f aca="false">F178</f>
        <v>11</v>
      </c>
    </row>
    <row r="179" customFormat="false" ht="15" hidden="false" customHeight="true" outlineLevel="0" collapsed="false">
      <c r="B179" s="116"/>
      <c r="C179" s="116"/>
      <c r="D179" s="116"/>
      <c r="E179" s="116"/>
      <c r="F179" s="116"/>
      <c r="G179" s="116"/>
      <c r="H179" s="179"/>
      <c r="I179" s="59"/>
    </row>
    <row r="180" customFormat="false" ht="27.75" hidden="false" customHeight="true" outlineLevel="0" collapsed="false">
      <c r="A180" s="164" t="s">
        <v>243</v>
      </c>
      <c r="B180" s="189" t="s">
        <v>244</v>
      </c>
      <c r="C180" s="189"/>
      <c r="D180" s="189"/>
      <c r="E180" s="189"/>
      <c r="F180" s="189"/>
      <c r="G180" s="116"/>
      <c r="H180" s="179"/>
      <c r="I180" s="59"/>
    </row>
    <row r="181" s="108" customFormat="true" ht="15" hidden="false" customHeight="true" outlineLevel="0" collapsed="false">
      <c r="A181" s="75"/>
      <c r="E181" s="116"/>
      <c r="F181" s="118" t="s">
        <v>158</v>
      </c>
      <c r="G181" s="116"/>
      <c r="H181" s="179"/>
      <c r="I181" s="59"/>
    </row>
    <row r="182" customFormat="false" ht="20.85" hidden="false" customHeight="true" outlineLevel="0" collapsed="false">
      <c r="B182" s="108"/>
      <c r="C182" s="204" t="s">
        <v>245</v>
      </c>
      <c r="D182" s="204"/>
      <c r="E182" s="204"/>
      <c r="F182" s="122" t="n">
        <v>1</v>
      </c>
      <c r="G182" s="116"/>
      <c r="H182" s="179"/>
      <c r="I182" s="198" t="n">
        <f aca="false">F182</f>
        <v>1</v>
      </c>
    </row>
    <row r="183" customFormat="false" ht="20.85" hidden="false" customHeight="true" outlineLevel="0" collapsed="false">
      <c r="B183" s="108"/>
      <c r="C183" s="204" t="s">
        <v>246</v>
      </c>
      <c r="D183" s="204"/>
      <c r="E183" s="204"/>
      <c r="F183" s="122" t="n">
        <v>0</v>
      </c>
      <c r="G183" s="116"/>
      <c r="H183" s="179"/>
      <c r="I183" s="198" t="n">
        <f aca="false">F183</f>
        <v>0</v>
      </c>
    </row>
    <row r="184" customFormat="false" ht="20.85" hidden="false" customHeight="true" outlineLevel="0" collapsed="false">
      <c r="B184" s="116"/>
      <c r="C184" s="204" t="s">
        <v>247</v>
      </c>
      <c r="D184" s="204"/>
      <c r="E184" s="204"/>
      <c r="F184" s="122" t="n">
        <v>0</v>
      </c>
      <c r="G184" s="116"/>
      <c r="H184" s="179"/>
      <c r="I184" s="198" t="n">
        <f aca="false">F184</f>
        <v>0</v>
      </c>
    </row>
    <row r="185" s="108" customFormat="true" ht="15" hidden="false" customHeight="true" outlineLevel="0" collapsed="false">
      <c r="A185" s="75"/>
      <c r="B185" s="116"/>
      <c r="F185" s="116"/>
      <c r="G185" s="116"/>
      <c r="H185" s="179"/>
      <c r="I185" s="59"/>
    </row>
    <row r="186" customFormat="false" ht="27.75" hidden="false" customHeight="true" outlineLevel="0" collapsed="false">
      <c r="A186" s="164" t="s">
        <v>248</v>
      </c>
      <c r="B186" s="189" t="s">
        <v>249</v>
      </c>
      <c r="C186" s="189"/>
      <c r="D186" s="189"/>
      <c r="E186" s="189"/>
      <c r="F186" s="116"/>
      <c r="G186" s="116"/>
      <c r="H186" s="179"/>
      <c r="I186" s="59"/>
    </row>
    <row r="187" s="108" customFormat="true" ht="15" hidden="false" customHeight="true" outlineLevel="0" collapsed="false">
      <c r="A187" s="75"/>
      <c r="F187" s="118" t="s">
        <v>158</v>
      </c>
      <c r="G187" s="116"/>
      <c r="H187" s="179"/>
      <c r="I187" s="59"/>
    </row>
    <row r="188" customFormat="false" ht="20.85" hidden="false" customHeight="true" outlineLevel="0" collapsed="false">
      <c r="B188" s="108"/>
      <c r="C188" s="204" t="s">
        <v>250</v>
      </c>
      <c r="D188" s="204"/>
      <c r="E188" s="204"/>
      <c r="F188" s="122" t="n">
        <v>0</v>
      </c>
      <c r="G188" s="116"/>
      <c r="H188" s="179"/>
      <c r="I188" s="198" t="n">
        <f aca="false">F188</f>
        <v>0</v>
      </c>
    </row>
    <row r="189" customFormat="false" ht="20.85" hidden="false" customHeight="true" outlineLevel="0" collapsed="false">
      <c r="B189" s="108"/>
      <c r="C189" s="204" t="s">
        <v>251</v>
      </c>
      <c r="D189" s="204"/>
      <c r="E189" s="204"/>
      <c r="F189" s="122" t="n">
        <v>0</v>
      </c>
      <c r="G189" s="116"/>
      <c r="H189" s="179"/>
      <c r="I189" s="198" t="n">
        <f aca="false">F189</f>
        <v>0</v>
      </c>
    </row>
    <row r="190" s="108" customFormat="true" ht="20.85" hidden="false" customHeight="true" outlineLevel="0" collapsed="false">
      <c r="A190" s="75"/>
      <c r="B190" s="207" t="s">
        <v>252</v>
      </c>
      <c r="C190" s="207"/>
      <c r="D190" s="207"/>
      <c r="H190" s="179"/>
      <c r="I190" s="60"/>
    </row>
    <row r="191" customFormat="false" ht="20.85" hidden="false" customHeight="true" outlineLevel="0" collapsed="false">
      <c r="B191" s="108"/>
      <c r="C191" s="204" t="s">
        <v>253</v>
      </c>
      <c r="D191" s="204"/>
      <c r="E191" s="204"/>
      <c r="F191" s="122" t="n">
        <v>0</v>
      </c>
      <c r="G191" s="116"/>
      <c r="H191" s="208" t="str">
        <f aca="false">IF(F191+F192+F193=F188+F189," ","ATTENZIONE!
Il totale delle persone indicate nelle domande 111, 112 e 113 DEVE essere uguale al totale delle persone indicate nelle domande 109 e 110")</f>
        <v> </v>
      </c>
      <c r="I191" s="198" t="n">
        <f aca="false">F191</f>
        <v>0</v>
      </c>
    </row>
    <row r="192" customFormat="false" ht="20.85" hidden="false" customHeight="true" outlineLevel="0" collapsed="false">
      <c r="B192" s="108"/>
      <c r="C192" s="204" t="s">
        <v>254</v>
      </c>
      <c r="D192" s="204"/>
      <c r="E192" s="204"/>
      <c r="F192" s="122" t="n">
        <v>0</v>
      </c>
      <c r="G192" s="116"/>
      <c r="H192" s="208"/>
      <c r="I192" s="198" t="n">
        <f aca="false">F192</f>
        <v>0</v>
      </c>
    </row>
    <row r="193" customFormat="false" ht="20.85" hidden="false" customHeight="true" outlineLevel="0" collapsed="false">
      <c r="B193" s="116"/>
      <c r="C193" s="204" t="s">
        <v>255</v>
      </c>
      <c r="D193" s="204"/>
      <c r="E193" s="204"/>
      <c r="F193" s="122" t="n">
        <v>0</v>
      </c>
      <c r="G193" s="116"/>
      <c r="H193" s="208"/>
      <c r="I193" s="198" t="n">
        <f aca="false">F193</f>
        <v>0</v>
      </c>
    </row>
    <row r="194" customFormat="false" ht="15" hidden="false" customHeight="true" outlineLevel="0" collapsed="false">
      <c r="B194" s="116"/>
      <c r="C194" s="116"/>
      <c r="D194" s="116"/>
      <c r="E194" s="116"/>
      <c r="F194" s="116"/>
      <c r="G194" s="116"/>
      <c r="H194" s="179"/>
      <c r="I194" s="59"/>
    </row>
    <row r="195" customFormat="false" ht="15" hidden="false" customHeight="true" outlineLevel="0" collapsed="false">
      <c r="B195" s="116"/>
      <c r="C195" s="116"/>
      <c r="D195" s="116"/>
      <c r="E195" s="116"/>
      <c r="F195" s="118" t="s">
        <v>158</v>
      </c>
      <c r="G195" s="116"/>
      <c r="H195" s="179"/>
      <c r="I195" s="59"/>
    </row>
    <row r="196" customFormat="false" ht="44.85" hidden="false" customHeight="true" outlineLevel="0" collapsed="false">
      <c r="A196" s="164" t="s">
        <v>256</v>
      </c>
      <c r="B196" s="152" t="s">
        <v>257</v>
      </c>
      <c r="C196" s="152"/>
      <c r="D196" s="152"/>
      <c r="E196" s="152"/>
      <c r="F196" s="122" t="n">
        <v>1</v>
      </c>
      <c r="G196" s="116"/>
      <c r="H196" s="208" t="str">
        <f aca="false">IF(F196&gt;(F176+F177+F178),"ATTENZIONE!
Il numero delle persone indicate nella domanda DEVE essere minore od uguale alla totale delle persone indicate nelle domande 101, 102 e 103."," ")</f>
        <v> </v>
      </c>
      <c r="I196" s="108" t="n">
        <f aca="false">F196</f>
        <v>1</v>
      </c>
    </row>
    <row r="197" customFormat="false" ht="15" hidden="false" customHeight="true" outlineLevel="0" collapsed="false">
      <c r="B197" s="116"/>
      <c r="C197" s="116"/>
      <c r="D197" s="116"/>
      <c r="E197" s="116"/>
      <c r="F197" s="116"/>
      <c r="G197" s="116"/>
      <c r="H197" s="179"/>
      <c r="I197" s="60"/>
    </row>
    <row r="198" customFormat="false" ht="44.85" hidden="false" customHeight="true" outlineLevel="0" collapsed="false">
      <c r="A198" s="164" t="s">
        <v>258</v>
      </c>
      <c r="B198" s="189" t="s">
        <v>259</v>
      </c>
      <c r="C198" s="189"/>
      <c r="D198" s="189"/>
      <c r="E198" s="189"/>
      <c r="F198" s="122" t="n">
        <v>0</v>
      </c>
      <c r="G198" s="116"/>
      <c r="H198" s="208" t="str">
        <f aca="false">IF(F198&gt;(F188+F189),"ATTENZIONE!
Il numero delle persone indicate nella domanda DEVE essere minore od uguale alla totale delle persone indicate nelle domande 109 e 110."," ")</f>
        <v> </v>
      </c>
      <c r="I198" s="108" t="n">
        <f aca="false">F198</f>
        <v>0</v>
      </c>
    </row>
    <row r="199" customFormat="false" ht="15" hidden="false" customHeight="true" outlineLevel="0" collapsed="false">
      <c r="B199" s="116"/>
      <c r="C199" s="116"/>
      <c r="D199" s="116"/>
      <c r="E199" s="116"/>
      <c r="F199" s="116"/>
      <c r="G199" s="116"/>
      <c r="H199" s="179"/>
      <c r="I199" s="59"/>
    </row>
    <row r="200" customFormat="false" ht="15" hidden="false" customHeight="true" outlineLevel="0" collapsed="false">
      <c r="B200" s="116"/>
      <c r="C200" s="116"/>
      <c r="D200" s="116"/>
      <c r="E200" s="116"/>
      <c r="F200" s="116"/>
      <c r="G200" s="116"/>
      <c r="H200" s="179"/>
      <c r="I200" s="59"/>
    </row>
    <row r="201" customFormat="false" ht="15" hidden="true" customHeight="true" outlineLevel="0" collapsed="false">
      <c r="B201" s="209" t="s">
        <v>260</v>
      </c>
      <c r="C201" s="209"/>
      <c r="D201" s="209"/>
      <c r="E201" s="167"/>
      <c r="F201" s="210" t="str">
        <f aca="false">IF(E201:E250=0,"RISPOSTA OBBLIGATORIA","")</f>
        <v>RISPOSTA OBBLIGATORIA</v>
      </c>
      <c r="G201" s="210"/>
      <c r="H201" s="210"/>
    </row>
    <row r="202" customFormat="false" ht="15" hidden="true" customHeight="true" outlineLevel="0" collapsed="false">
      <c r="B202" s="209"/>
      <c r="C202" s="209"/>
      <c r="D202" s="209"/>
      <c r="E202" s="211"/>
      <c r="F202" s="210"/>
      <c r="G202" s="210"/>
      <c r="H202" s="210"/>
      <c r="I202" s="212"/>
    </row>
    <row r="203" customFormat="false" ht="15" hidden="true" customHeight="true" outlineLevel="0" collapsed="false">
      <c r="A203" s="129"/>
      <c r="B203" s="209"/>
      <c r="C203" s="209"/>
      <c r="D203" s="209"/>
      <c r="E203" s="211"/>
      <c r="F203" s="210"/>
      <c r="G203" s="210"/>
      <c r="H203" s="210"/>
      <c r="I203" s="212"/>
    </row>
    <row r="204" customFormat="false" ht="15" hidden="true" customHeight="true" outlineLevel="0" collapsed="false">
      <c r="A204" s="129"/>
      <c r="B204" s="209"/>
      <c r="C204" s="209"/>
      <c r="D204" s="209"/>
      <c r="E204" s="211"/>
      <c r="F204" s="210"/>
      <c r="G204" s="210"/>
      <c r="H204" s="210"/>
      <c r="I204" s="212"/>
    </row>
    <row r="205" customFormat="false" ht="15" hidden="true" customHeight="true" outlineLevel="0" collapsed="false">
      <c r="A205" s="129"/>
      <c r="B205" s="209"/>
      <c r="C205" s="209"/>
      <c r="D205" s="209"/>
      <c r="E205" s="211"/>
      <c r="F205" s="210"/>
      <c r="G205" s="210"/>
      <c r="H205" s="210"/>
      <c r="I205" s="212"/>
    </row>
    <row r="206" customFormat="false" ht="15" hidden="true" customHeight="true" outlineLevel="0" collapsed="false">
      <c r="A206" s="129"/>
      <c r="B206" s="209"/>
      <c r="C206" s="209"/>
      <c r="D206" s="209"/>
      <c r="E206" s="211"/>
      <c r="F206" s="210"/>
      <c r="G206" s="210"/>
      <c r="H206" s="210"/>
      <c r="I206" s="212"/>
    </row>
    <row r="207" customFormat="false" ht="15" hidden="true" customHeight="true" outlineLevel="0" collapsed="false">
      <c r="A207" s="129"/>
      <c r="B207" s="209"/>
      <c r="C207" s="209"/>
      <c r="D207" s="209"/>
      <c r="E207" s="211"/>
      <c r="F207" s="210"/>
      <c r="G207" s="210"/>
      <c r="H207" s="210"/>
      <c r="I207" s="212"/>
    </row>
    <row r="208" s="214" customFormat="true" ht="15" hidden="true" customHeight="true" outlineLevel="0" collapsed="false">
      <c r="A208" s="129"/>
      <c r="B208" s="209"/>
      <c r="C208" s="209"/>
      <c r="D208" s="209"/>
      <c r="E208" s="211"/>
      <c r="F208" s="210"/>
      <c r="G208" s="210"/>
      <c r="H208" s="210"/>
      <c r="I208" s="213"/>
      <c r="J208" s="108"/>
    </row>
    <row r="209" customFormat="false" ht="15" hidden="true" customHeight="true" outlineLevel="0" collapsed="false">
      <c r="A209" s="129"/>
      <c r="B209" s="209"/>
      <c r="C209" s="209"/>
      <c r="D209" s="209"/>
      <c r="E209" s="211"/>
      <c r="F209" s="210"/>
      <c r="G209" s="210"/>
      <c r="H209" s="210"/>
      <c r="I209" s="212"/>
    </row>
    <row r="210" customFormat="false" ht="15" hidden="true" customHeight="true" outlineLevel="0" collapsed="false">
      <c r="A210" s="129"/>
      <c r="B210" s="209"/>
      <c r="C210" s="209"/>
      <c r="D210" s="209"/>
      <c r="E210" s="211"/>
      <c r="F210" s="210"/>
      <c r="G210" s="210"/>
      <c r="H210" s="210"/>
      <c r="I210" s="212"/>
    </row>
    <row r="211" customFormat="false" ht="15" hidden="true" customHeight="true" outlineLevel="0" collapsed="false">
      <c r="B211" s="209"/>
      <c r="C211" s="209"/>
      <c r="D211" s="209"/>
      <c r="E211" s="211"/>
      <c r="F211" s="210"/>
      <c r="G211" s="210"/>
      <c r="H211" s="210"/>
    </row>
    <row r="212" customFormat="false" ht="15" hidden="true" customHeight="true" outlineLevel="0" collapsed="false">
      <c r="B212" s="209"/>
      <c r="C212" s="209"/>
      <c r="D212" s="209"/>
      <c r="E212" s="211"/>
      <c r="F212" s="210"/>
      <c r="G212" s="210"/>
      <c r="H212" s="210"/>
    </row>
    <row r="213" customFormat="false" ht="15" hidden="true" customHeight="true" outlineLevel="0" collapsed="false">
      <c r="B213" s="209"/>
      <c r="C213" s="209"/>
      <c r="D213" s="209"/>
      <c r="E213" s="211"/>
      <c r="F213" s="210"/>
      <c r="G213" s="210"/>
      <c r="H213" s="210"/>
    </row>
    <row r="214" customFormat="false" ht="15" hidden="true" customHeight="true" outlineLevel="0" collapsed="false">
      <c r="B214" s="209"/>
      <c r="C214" s="209"/>
      <c r="D214" s="209"/>
      <c r="E214" s="211"/>
      <c r="F214" s="210"/>
      <c r="G214" s="210"/>
      <c r="H214" s="210"/>
    </row>
    <row r="215" customFormat="false" ht="15" hidden="true" customHeight="true" outlineLevel="0" collapsed="false">
      <c r="B215" s="209"/>
      <c r="C215" s="209"/>
      <c r="D215" s="209"/>
      <c r="E215" s="211"/>
      <c r="F215" s="210"/>
      <c r="G215" s="210"/>
      <c r="H215" s="210"/>
    </row>
    <row r="216" customFormat="false" ht="15" hidden="true" customHeight="true" outlineLevel="0" collapsed="false">
      <c r="B216" s="209"/>
      <c r="C216" s="209"/>
      <c r="D216" s="209"/>
      <c r="E216" s="211"/>
      <c r="F216" s="210"/>
      <c r="G216" s="210"/>
      <c r="H216" s="210"/>
    </row>
    <row r="217" customFormat="false" ht="15" hidden="true" customHeight="true" outlineLevel="0" collapsed="false">
      <c r="B217" s="209"/>
      <c r="C217" s="209"/>
      <c r="D217" s="209"/>
      <c r="E217" s="211"/>
      <c r="F217" s="210"/>
      <c r="G217" s="210"/>
      <c r="H217" s="210"/>
    </row>
    <row r="218" customFormat="false" ht="15" hidden="true" customHeight="true" outlineLevel="0" collapsed="false">
      <c r="B218" s="209"/>
      <c r="C218" s="209"/>
      <c r="D218" s="209"/>
      <c r="E218" s="211"/>
      <c r="F218" s="210"/>
      <c r="G218" s="210"/>
      <c r="H218" s="210"/>
    </row>
    <row r="219" customFormat="false" ht="15" hidden="true" customHeight="true" outlineLevel="0" collapsed="false">
      <c r="B219" s="209"/>
      <c r="C219" s="209"/>
      <c r="D219" s="209"/>
      <c r="E219" s="211"/>
      <c r="F219" s="210"/>
      <c r="G219" s="210"/>
      <c r="H219" s="210"/>
    </row>
    <row r="220" customFormat="false" ht="15" hidden="true" customHeight="true" outlineLevel="0" collapsed="false">
      <c r="B220" s="209"/>
      <c r="C220" s="209"/>
      <c r="D220" s="209"/>
      <c r="E220" s="211"/>
      <c r="F220" s="210"/>
      <c r="G220" s="210"/>
      <c r="H220" s="210"/>
    </row>
    <row r="221" customFormat="false" ht="15" hidden="true" customHeight="true" outlineLevel="0" collapsed="false">
      <c r="B221" s="209"/>
      <c r="C221" s="209"/>
      <c r="D221" s="209"/>
      <c r="E221" s="211"/>
      <c r="F221" s="210"/>
      <c r="G221" s="210"/>
      <c r="H221" s="210"/>
    </row>
    <row r="222" customFormat="false" ht="15" hidden="true" customHeight="true" outlineLevel="0" collapsed="false">
      <c r="B222" s="209"/>
      <c r="C222" s="209"/>
      <c r="D222" s="209"/>
      <c r="E222" s="211"/>
      <c r="F222" s="210"/>
      <c r="G222" s="210"/>
      <c r="H222" s="210"/>
    </row>
    <row r="223" customFormat="false" ht="15" hidden="true" customHeight="true" outlineLevel="0" collapsed="false">
      <c r="B223" s="209"/>
      <c r="C223" s="209"/>
      <c r="D223" s="209"/>
      <c r="E223" s="211"/>
      <c r="F223" s="210"/>
      <c r="G223" s="210"/>
      <c r="H223" s="210"/>
    </row>
    <row r="224" customFormat="false" ht="15" hidden="true" customHeight="true" outlineLevel="0" collapsed="false">
      <c r="B224" s="209"/>
      <c r="C224" s="209"/>
      <c r="D224" s="209"/>
      <c r="E224" s="211"/>
      <c r="F224" s="210"/>
      <c r="G224" s="210"/>
      <c r="H224" s="210"/>
    </row>
    <row r="225" customFormat="false" ht="15" hidden="true" customHeight="true" outlineLevel="0" collapsed="false">
      <c r="B225" s="209"/>
      <c r="C225" s="209"/>
      <c r="D225" s="209"/>
      <c r="E225" s="211"/>
      <c r="F225" s="210"/>
      <c r="G225" s="210"/>
      <c r="H225" s="210"/>
    </row>
    <row r="226" customFormat="false" ht="15" hidden="true" customHeight="true" outlineLevel="0" collapsed="false">
      <c r="B226" s="209"/>
      <c r="C226" s="209"/>
      <c r="D226" s="209"/>
      <c r="E226" s="211"/>
      <c r="F226" s="210"/>
      <c r="G226" s="210"/>
      <c r="H226" s="210"/>
    </row>
    <row r="227" customFormat="false" ht="15" hidden="true" customHeight="true" outlineLevel="0" collapsed="false">
      <c r="B227" s="209"/>
      <c r="C227" s="209"/>
      <c r="D227" s="209"/>
      <c r="E227" s="211"/>
      <c r="F227" s="210"/>
      <c r="G227" s="210"/>
      <c r="H227" s="210"/>
    </row>
    <row r="228" customFormat="false" ht="15" hidden="true" customHeight="true" outlineLevel="0" collapsed="false">
      <c r="B228" s="209"/>
      <c r="C228" s="209"/>
      <c r="D228" s="209"/>
      <c r="E228" s="211"/>
      <c r="F228" s="210"/>
      <c r="G228" s="210"/>
      <c r="H228" s="210"/>
    </row>
    <row r="229" customFormat="false" ht="15" hidden="true" customHeight="true" outlineLevel="0" collapsed="false">
      <c r="B229" s="209"/>
      <c r="C229" s="209"/>
      <c r="D229" s="209"/>
      <c r="E229" s="211"/>
      <c r="F229" s="210"/>
      <c r="G229" s="210"/>
      <c r="H229" s="210"/>
    </row>
    <row r="230" customFormat="false" ht="15" hidden="true" customHeight="true" outlineLevel="0" collapsed="false">
      <c r="B230" s="209"/>
      <c r="C230" s="209"/>
      <c r="D230" s="209"/>
      <c r="E230" s="211"/>
      <c r="F230" s="210"/>
      <c r="G230" s="210"/>
      <c r="H230" s="210"/>
    </row>
    <row r="231" customFormat="false" ht="15" hidden="true" customHeight="true" outlineLevel="0" collapsed="false">
      <c r="B231" s="209"/>
      <c r="C231" s="209"/>
      <c r="D231" s="209"/>
      <c r="E231" s="211"/>
      <c r="F231" s="210"/>
      <c r="G231" s="210"/>
      <c r="H231" s="210"/>
    </row>
    <row r="232" customFormat="false" ht="15" hidden="true" customHeight="true" outlineLevel="0" collapsed="false">
      <c r="B232" s="209"/>
      <c r="C232" s="209"/>
      <c r="D232" s="209"/>
      <c r="E232" s="211"/>
      <c r="F232" s="210"/>
      <c r="G232" s="210"/>
      <c r="H232" s="210"/>
    </row>
    <row r="233" customFormat="false" ht="15" hidden="true" customHeight="true" outlineLevel="0" collapsed="false">
      <c r="B233" s="209"/>
      <c r="C233" s="209"/>
      <c r="D233" s="209"/>
      <c r="E233" s="211"/>
      <c r="F233" s="210"/>
      <c r="G233" s="210"/>
      <c r="H233" s="210"/>
    </row>
    <row r="234" customFormat="false" ht="15" hidden="true" customHeight="true" outlineLevel="0" collapsed="false">
      <c r="B234" s="209"/>
      <c r="C234" s="209"/>
      <c r="D234" s="209"/>
      <c r="E234" s="211"/>
      <c r="F234" s="210"/>
      <c r="G234" s="210"/>
      <c r="H234" s="210"/>
    </row>
    <row r="235" customFormat="false" ht="15" hidden="true" customHeight="true" outlineLevel="0" collapsed="false">
      <c r="B235" s="209"/>
      <c r="C235" s="209"/>
      <c r="D235" s="209"/>
      <c r="E235" s="211"/>
      <c r="F235" s="210"/>
      <c r="G235" s="210"/>
      <c r="H235" s="210"/>
    </row>
    <row r="236" customFormat="false" ht="15" hidden="true" customHeight="true" outlineLevel="0" collapsed="false">
      <c r="B236" s="209"/>
      <c r="C236" s="209"/>
      <c r="D236" s="209"/>
      <c r="E236" s="211"/>
      <c r="F236" s="210"/>
      <c r="G236" s="210"/>
      <c r="H236" s="210"/>
    </row>
    <row r="237" customFormat="false" ht="15" hidden="true" customHeight="true" outlineLevel="0" collapsed="false">
      <c r="B237" s="209"/>
      <c r="C237" s="209"/>
      <c r="D237" s="209"/>
      <c r="E237" s="211"/>
      <c r="F237" s="210"/>
      <c r="G237" s="210"/>
      <c r="H237" s="210"/>
    </row>
    <row r="238" customFormat="false" ht="15" hidden="true" customHeight="true" outlineLevel="0" collapsed="false">
      <c r="B238" s="209"/>
      <c r="C238" s="209"/>
      <c r="D238" s="209"/>
      <c r="E238" s="211"/>
      <c r="F238" s="210"/>
      <c r="G238" s="210"/>
      <c r="H238" s="210"/>
    </row>
    <row r="239" customFormat="false" ht="15" hidden="true" customHeight="true" outlineLevel="0" collapsed="false">
      <c r="B239" s="209"/>
      <c r="C239" s="209"/>
      <c r="D239" s="209"/>
      <c r="E239" s="211"/>
      <c r="F239" s="210"/>
      <c r="G239" s="210"/>
      <c r="H239" s="210"/>
    </row>
    <row r="240" customFormat="false" ht="15" hidden="true" customHeight="true" outlineLevel="0" collapsed="false">
      <c r="B240" s="209"/>
      <c r="C240" s="209"/>
      <c r="D240" s="209"/>
      <c r="E240" s="211"/>
      <c r="F240" s="210"/>
      <c r="G240" s="210"/>
      <c r="H240" s="210"/>
    </row>
    <row r="241" customFormat="false" ht="15" hidden="true" customHeight="true" outlineLevel="0" collapsed="false">
      <c r="B241" s="209"/>
      <c r="C241" s="209"/>
      <c r="D241" s="209"/>
      <c r="E241" s="211"/>
      <c r="F241" s="210"/>
      <c r="G241" s="210"/>
      <c r="H241" s="210"/>
    </row>
    <row r="242" customFormat="false" ht="15" hidden="true" customHeight="true" outlineLevel="0" collapsed="false">
      <c r="B242" s="209"/>
      <c r="C242" s="209"/>
      <c r="D242" s="209"/>
      <c r="E242" s="211"/>
      <c r="F242" s="210"/>
      <c r="G242" s="210"/>
      <c r="H242" s="210"/>
    </row>
    <row r="243" customFormat="false" ht="15" hidden="true" customHeight="true" outlineLevel="0" collapsed="false">
      <c r="B243" s="209"/>
      <c r="C243" s="209"/>
      <c r="D243" s="209"/>
      <c r="E243" s="211"/>
      <c r="F243" s="210"/>
      <c r="G243" s="210"/>
      <c r="H243" s="210"/>
    </row>
    <row r="244" customFormat="false" ht="15" hidden="true" customHeight="true" outlineLevel="0" collapsed="false">
      <c r="B244" s="209"/>
      <c r="C244" s="209"/>
      <c r="D244" s="209"/>
      <c r="E244" s="211"/>
      <c r="F244" s="210"/>
      <c r="G244" s="210"/>
      <c r="H244" s="210"/>
    </row>
    <row r="245" customFormat="false" ht="15" hidden="true" customHeight="true" outlineLevel="0" collapsed="false">
      <c r="B245" s="209"/>
      <c r="C245" s="209"/>
      <c r="D245" s="209"/>
      <c r="E245" s="211"/>
      <c r="F245" s="210"/>
      <c r="G245" s="210"/>
      <c r="H245" s="210"/>
    </row>
    <row r="246" customFormat="false" ht="15" hidden="true" customHeight="true" outlineLevel="0" collapsed="false">
      <c r="B246" s="209"/>
      <c r="C246" s="209"/>
      <c r="D246" s="209"/>
      <c r="E246" s="211"/>
      <c r="F246" s="210"/>
      <c r="G246" s="210"/>
      <c r="H246" s="210"/>
    </row>
    <row r="247" customFormat="false" ht="15" hidden="true" customHeight="true" outlineLevel="0" collapsed="false">
      <c r="B247" s="209"/>
      <c r="C247" s="209"/>
      <c r="D247" s="209"/>
      <c r="E247" s="211"/>
      <c r="F247" s="210"/>
      <c r="G247" s="210"/>
      <c r="H247" s="210"/>
    </row>
    <row r="248" customFormat="false" ht="15" hidden="true" customHeight="true" outlineLevel="0" collapsed="false">
      <c r="B248" s="209"/>
      <c r="C248" s="209"/>
      <c r="D248" s="209"/>
      <c r="E248" s="211"/>
      <c r="F248" s="210"/>
      <c r="G248" s="210"/>
      <c r="H248" s="210"/>
    </row>
    <row r="249" customFormat="false" ht="15" hidden="true" customHeight="true" outlineLevel="0" collapsed="false">
      <c r="B249" s="209"/>
      <c r="C249" s="209"/>
      <c r="D249" s="209"/>
      <c r="E249" s="211"/>
      <c r="F249" s="210"/>
      <c r="G249" s="210"/>
      <c r="H249" s="210"/>
    </row>
    <row r="250" customFormat="false" ht="15" hidden="true" customHeight="true" outlineLevel="0" collapsed="false">
      <c r="B250" s="209"/>
      <c r="C250" s="209"/>
      <c r="D250" s="209"/>
      <c r="E250" s="211"/>
      <c r="F250" s="210"/>
      <c r="G250" s="210"/>
      <c r="H250" s="210"/>
    </row>
    <row r="251" customFormat="false" ht="15" hidden="false" customHeight="true" outlineLevel="0" collapsed="false">
      <c r="A251" s="215"/>
      <c r="B251" s="216"/>
      <c r="C251" s="216"/>
      <c r="D251" s="216"/>
      <c r="E251" s="216"/>
      <c r="F251" s="216"/>
      <c r="G251" s="216"/>
      <c r="H251" s="217"/>
      <c r="I251" s="108" t="n">
        <f aca="false">SUM(I6:I198)</f>
        <v>7684</v>
      </c>
    </row>
    <row r="252" customFormat="false" ht="15.6" hidden="false" customHeight="true" outlineLevel="0" collapsed="false">
      <c r="I252" s="218" t="str">
        <f aca="false">IF(OR(COUNTIF(J252:N252,"KO")&gt;0,F42="",F44="",F55="",F58="",F61=""),"KO","OK")</f>
        <v>KO</v>
      </c>
      <c r="J252" s="108" t="str">
        <f aca="false">IF(OR(I14=0,I18=0,I20=0,I25=0,I26=0,I32=0,I34=0,I47=0,I64=0),"KO","OK")</f>
        <v>KO</v>
      </c>
      <c r="K252" s="108" t="str">
        <f aca="false">IF(AND(I25=1,I26=0),"KO","OK")</f>
        <v>OK</v>
      </c>
      <c r="L252" s="108" t="str">
        <f aca="false">IF(I47=1,(IF(OR(I116=0,I119=0),"KO","OK")),"OK")</f>
        <v>OK</v>
      </c>
      <c r="M252" s="108" t="str">
        <f aca="false">IF(AND(I47=2,I122=0),"KO","OK")</f>
        <v>OK</v>
      </c>
      <c r="N252" s="108" t="str">
        <f aca="false">IF(I64=1,(IF(OR(F67&gt;0,F70&gt;0),"OK","KO")),"OK")</f>
        <v>OK</v>
      </c>
    </row>
    <row r="255" customFormat="false" ht="15" hidden="false" customHeight="false" outlineLevel="0" collapsed="false">
      <c r="D255" s="219"/>
    </row>
  </sheetData>
  <sheetProtection algorithmName="SHA-512" hashValue="sL8wdvICNwDhqbeEOIt0DvlNAv/q2/LwsVY8el727+4k3QKEcun4m8+mPFOq+mqIXg3OHg/bohx8rdhNrXVudA==" saltValue="RPuSeiDYHcwOVaJG/ljEDQ==" spinCount="100000" sheet="true" selectLockedCells="true"/>
  <mergeCells count="81">
    <mergeCell ref="B14:E14"/>
    <mergeCell ref="B18:E18"/>
    <mergeCell ref="B20:E20"/>
    <mergeCell ref="B22:E22"/>
    <mergeCell ref="C25:E25"/>
    <mergeCell ref="C26:E26"/>
    <mergeCell ref="D27:E27"/>
    <mergeCell ref="B32:E32"/>
    <mergeCell ref="B34:E34"/>
    <mergeCell ref="B37:E37"/>
    <mergeCell ref="G37:H37"/>
    <mergeCell ref="B40:E40"/>
    <mergeCell ref="B42:E42"/>
    <mergeCell ref="G42:H42"/>
    <mergeCell ref="B44:E44"/>
    <mergeCell ref="G44:H44"/>
    <mergeCell ref="B47:E47"/>
    <mergeCell ref="C49:E49"/>
    <mergeCell ref="B52:E52"/>
    <mergeCell ref="B55:E55"/>
    <mergeCell ref="G55:H55"/>
    <mergeCell ref="B58:E58"/>
    <mergeCell ref="G58:H58"/>
    <mergeCell ref="B61:E61"/>
    <mergeCell ref="G61:H61"/>
    <mergeCell ref="B64:E64"/>
    <mergeCell ref="C67:E67"/>
    <mergeCell ref="G67:H67"/>
    <mergeCell ref="C70:E70"/>
    <mergeCell ref="G70:H70"/>
    <mergeCell ref="B73:E73"/>
    <mergeCell ref="C76:E76"/>
    <mergeCell ref="C79:E79"/>
    <mergeCell ref="C81:D81"/>
    <mergeCell ref="C82:E82"/>
    <mergeCell ref="B107:E107"/>
    <mergeCell ref="G107:H107"/>
    <mergeCell ref="B110:E110"/>
    <mergeCell ref="G110:H110"/>
    <mergeCell ref="B113:E113"/>
    <mergeCell ref="G113:H113"/>
    <mergeCell ref="B116:E116"/>
    <mergeCell ref="B119:E119"/>
    <mergeCell ref="B122:E122"/>
    <mergeCell ref="B125:E125"/>
    <mergeCell ref="B128:E128"/>
    <mergeCell ref="G128:H128"/>
    <mergeCell ref="B131:E131"/>
    <mergeCell ref="B134:E134"/>
    <mergeCell ref="B136:E136"/>
    <mergeCell ref="C137:E137"/>
    <mergeCell ref="B149:E149"/>
    <mergeCell ref="C150:E150"/>
    <mergeCell ref="B161:E161"/>
    <mergeCell ref="C162:E162"/>
    <mergeCell ref="C163:E163"/>
    <mergeCell ref="C164:E164"/>
    <mergeCell ref="C165:E165"/>
    <mergeCell ref="C166:E166"/>
    <mergeCell ref="B169:E169"/>
    <mergeCell ref="B172:E172"/>
    <mergeCell ref="B174:E174"/>
    <mergeCell ref="C176:E176"/>
    <mergeCell ref="C177:E177"/>
    <mergeCell ref="C178:E178"/>
    <mergeCell ref="B180:F180"/>
    <mergeCell ref="C182:E182"/>
    <mergeCell ref="C183:E183"/>
    <mergeCell ref="C184:E184"/>
    <mergeCell ref="B186:E186"/>
    <mergeCell ref="C188:E188"/>
    <mergeCell ref="C189:E189"/>
    <mergeCell ref="B190:D190"/>
    <mergeCell ref="C191:E191"/>
    <mergeCell ref="H191:H193"/>
    <mergeCell ref="C192:E192"/>
    <mergeCell ref="C193:E193"/>
    <mergeCell ref="B196:E196"/>
    <mergeCell ref="B198:E198"/>
    <mergeCell ref="B201:D250"/>
    <mergeCell ref="F201:H250"/>
  </mergeCells>
  <dataValidations count="10">
    <dataValidation allowBlank="true" error="INSERIRE SOLO VALORI NUMERICI CON DUE DECIMALI" errorTitle="ATTENZIONE" operator="between" showDropDown="false" showErrorMessage="true" showInputMessage="true" sqref="F37" type="decimal">
      <formula1>0.01</formula1>
      <formula2>100</formula2>
    </dataValidation>
    <dataValidation allowBlank="true" operator="between" showDropDown="false" showErrorMessage="true" showInputMessage="true" sqref="F122" type="list">
      <formula1>"_,SI,No,Non Tenuto"</formula1>
      <formula2>0</formula2>
    </dataValidation>
    <dataValidation allowBlank="true" operator="between" showDropDown="false" showErrorMessage="true" showInputMessage="true" sqref="F131" type="list">
      <formula1>"_, Sì, esiste un apposito Ufficio/Servizio, No, ma la funzione è esercitata da un altro ufficio, No"</formula1>
      <formula2>0</formula2>
    </dataValidation>
    <dataValidation allowBlank="true" operator="between" showDropDown="false" showErrorMessage="true" showInputMessage="true" sqref="F134" type="list">
      <formula1>"_, Sì, annuale per l'anno di rilevazione, Sì, pluriennale, No"</formula1>
      <formula2>0</formula2>
    </dataValidation>
    <dataValidation allowBlank="true" operator="between" showDropDown="false" showErrorMessage="true" showInputMessage="true" sqref="F18" type="list">
      <formula1>"_,Sì,No,Non sono stati esternalizzati servizi "</formula1>
      <formula2>0</formula2>
    </dataValidation>
    <dataValidation allowBlank="true" error="INSERIRE SOLO NUMERI INTERI" errorTitle="ERRORE NEL DATO IMMESSO" operator="between" showDropDown="false" showErrorMessage="true" showInputMessage="true" sqref="E201:E250" type="whole">
      <formula1>1</formula1>
      <formula2>99999</formula2>
    </dataValidation>
    <dataValidation allowBlank="true" error="INSERIRE UN VALORE NUMERICO INTERO" errorTitle="ATTENZIONE" operator="between" showDropDown="false" showErrorMessage="true" showInputMessage="true" sqref="F6 F8" type="whole">
      <formula1>0</formula1>
      <formula2>100</formula2>
    </dataValidation>
    <dataValidation allowBlank="true" error="INSERIRE SOLO VALORI NUMERICI INTERI" errorTitle="ATTENZIONE" operator="between" showDropDown="false" showErrorMessage="true" showInputMessage="true" sqref="F40 F42 F44 F47:F50 F52:F53 F55 F58 F61:F62 F64:F65 F67:F68 F70 F73:F74 F77 F79 F107 F110 F113 F128 F138:F147 F151:F159 F169 F176:F178 F182:F184 F188:F189 F191:F193 F196 F198" type="whole">
      <formula1>0</formula1>
      <formula2>999999999999</formula2>
    </dataValidation>
    <dataValidation allowBlank="true" error="Inserire il codice dell'ente" operator="between" showDropDown="false" showErrorMessage="true" showInputMessage="true" sqref="F82" type="whole">
      <formula1>100</formula1>
      <formula2>99999</formula2>
    </dataValidation>
    <dataValidation allowBlank="true" error="INSERIRE UN VALORE NUMERICO INTERO" errorTitle="ATTENZIONE" operator="between" showDropDown="false" showErrorMessage="true" showInputMessage="true" sqref="F76" type="whole">
      <formula1>1</formula1>
      <formula2>100</formula2>
    </dataValidation>
  </dataValidations>
  <printOptions headings="false" gridLines="false" gridLinesSet="true" horizontalCentered="true" verticalCentered="false"/>
  <pageMargins left="0.236111111111111" right="0.236111111111111" top="0.590277777777778" bottom="0.984027777777778" header="0.511805555555555" footer="0.511805555555555"/>
  <pageSetup paperSize="9" scale="100" firstPageNumber="0" fitToWidth="2" fitToHeight="4"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20.xml><?xml version="1.0" encoding="utf-8"?>
<worksheet xmlns="http://schemas.openxmlformats.org/spreadsheetml/2006/main" xmlns:r="http://schemas.openxmlformats.org/officeDocument/2006/relationships">
  <sheetPr filterMode="false">
    <pageSetUpPr fitToPage="true"/>
  </sheetPr>
  <dimension ref="A1:CA27"/>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AA6" activePane="bottomRight" state="frozen"/>
      <selection pane="topLeft" activeCell="A1" activeCellId="0" sqref="A1"/>
      <selection pane="topRight" activeCell="AA1" activeCellId="0" sqref="AA1"/>
      <selection pane="bottomLeft" activeCell="A6" activeCellId="0" sqref="A6"/>
      <selection pane="bottomRight" activeCell="AA6" activeCellId="0" sqref="AA6"/>
    </sheetView>
  </sheetViews>
  <sheetFormatPr defaultColWidth="9.296875" defaultRowHeight="10.2" zeroHeight="false" outlineLevelRow="0" outlineLevelCol="0"/>
  <cols>
    <col collapsed="false" customWidth="true" hidden="false" outlineLevel="0" max="1" min="1" style="255" width="43.42"/>
    <col collapsed="false" customWidth="true" hidden="false" outlineLevel="0" max="2" min="2" style="256" width="8.72"/>
    <col collapsed="false" customWidth="true" hidden="true" outlineLevel="0" max="16" min="3" style="255" width="11.43"/>
    <col collapsed="false" customWidth="true" hidden="true" outlineLevel="0" max="17" min="17" style="255" width="11.72"/>
    <col collapsed="false" customWidth="true" hidden="true" outlineLevel="0" max="20" min="18" style="255" width="11.43"/>
    <col collapsed="false" customWidth="true" hidden="true" outlineLevel="0" max="21" min="21" style="255" width="14.29"/>
    <col collapsed="false" customWidth="true" hidden="true" outlineLevel="0" max="25" min="22" style="255" width="11.43"/>
    <col collapsed="false" customWidth="false" hidden="true" outlineLevel="0" max="26" min="26" style="255" width="9.29"/>
    <col collapsed="false" customWidth="true" hidden="false" outlineLevel="0" max="40" min="27" style="255" width="11.43"/>
    <col collapsed="false" customWidth="true" hidden="false" outlineLevel="0" max="41" min="41" style="255" width="11.72"/>
    <col collapsed="false" customWidth="true" hidden="false" outlineLevel="0" max="43" min="42" style="255" width="11.43"/>
    <col collapsed="false" customWidth="true" hidden="false" outlineLevel="0" max="44" min="44" style="255" width="15.43"/>
    <col collapsed="false" customWidth="true" hidden="false" outlineLevel="0" max="45" min="45" style="255" width="13.43"/>
    <col collapsed="false" customWidth="true" hidden="false" outlineLevel="0" max="46" min="46" style="255" width="11.43"/>
    <col collapsed="false" customWidth="true" hidden="false" outlineLevel="0" max="47" min="47" style="255" width="12.85"/>
    <col collapsed="false" customWidth="true" hidden="false" outlineLevel="0" max="49" min="48" style="255" width="11.43"/>
    <col collapsed="false" customWidth="true" hidden="true" outlineLevel="0" max="50" min="50" style="255" width="14.38"/>
    <col collapsed="false" customWidth="false" hidden="false" outlineLevel="0" max="67" min="51" style="255" width="9.29"/>
    <col collapsed="false" customWidth="true" hidden="true" outlineLevel="0" max="68" min="68" style="255" width="14.38"/>
    <col collapsed="false" customWidth="false" hidden="true" outlineLevel="0" max="69" min="69" style="255" width="9.29"/>
    <col collapsed="false" customWidth="true" hidden="true" outlineLevel="0" max="70" min="70" style="255" width="14.38"/>
    <col collapsed="false" customWidth="false" hidden="false" outlineLevel="0" max="78" min="71" style="255" width="9.29"/>
    <col collapsed="false" customWidth="true" hidden="true" outlineLevel="0" max="79" min="79" style="255" width="14.38"/>
    <col collapsed="false" customWidth="false" hidden="false" outlineLevel="0" max="1024" min="80" style="255" width="9.29"/>
  </cols>
  <sheetData>
    <row r="1" customFormat="false" ht="36" hidden="false" customHeight="true" outlineLevel="0" collapsed="false">
      <c r="A1" s="257" t="str">
        <f aca="false">t1!A1</f>
        <v>REGIONI ED AUTONOMIE LOCALI - anno 2023</v>
      </c>
      <c r="B1" s="257"/>
      <c r="C1" s="257"/>
      <c r="D1" s="257"/>
      <c r="E1" s="257"/>
      <c r="F1" s="257"/>
      <c r="G1" s="257"/>
      <c r="H1" s="257"/>
      <c r="I1" s="257"/>
      <c r="J1" s="257"/>
      <c r="K1" s="257"/>
      <c r="L1" s="257"/>
      <c r="M1" s="257"/>
      <c r="N1" s="257"/>
      <c r="O1" s="257"/>
      <c r="P1" s="257"/>
      <c r="Q1" s="257"/>
      <c r="R1" s="257"/>
      <c r="S1" s="257"/>
      <c r="T1" s="257"/>
      <c r="U1" s="257"/>
      <c r="V1" s="257"/>
      <c r="W1" s="257"/>
      <c r="X1" s="257"/>
      <c r="Y1" s="258"/>
      <c r="AN1" s="824"/>
      <c r="AW1" s="258"/>
    </row>
    <row r="2" customFormat="false" ht="27" hidden="false" customHeight="true" outlineLevel="0" collapsed="false">
      <c r="A2" s="260"/>
      <c r="G2" s="825"/>
      <c r="H2" s="825"/>
      <c r="I2" s="825"/>
      <c r="J2" s="825"/>
      <c r="K2" s="825"/>
      <c r="L2" s="825"/>
      <c r="M2" s="825"/>
      <c r="N2" s="825"/>
      <c r="O2" s="825"/>
      <c r="P2" s="825"/>
      <c r="Q2" s="825"/>
      <c r="R2" s="825"/>
      <c r="S2" s="825"/>
      <c r="T2" s="825"/>
      <c r="U2" s="825"/>
      <c r="V2" s="825"/>
      <c r="W2" s="825"/>
      <c r="X2" s="825"/>
      <c r="Y2" s="482"/>
      <c r="AE2" s="825"/>
      <c r="AF2" s="825"/>
      <c r="AG2" s="825"/>
      <c r="AH2" s="825"/>
      <c r="AI2" s="825"/>
      <c r="AJ2" s="825"/>
      <c r="AK2" s="825"/>
      <c r="AL2" s="825"/>
      <c r="AM2" s="825"/>
      <c r="AN2" s="825"/>
      <c r="AO2" s="825"/>
      <c r="AP2" s="825"/>
      <c r="AQ2" s="825"/>
      <c r="AR2" s="825"/>
      <c r="AS2" s="825"/>
      <c r="AT2" s="825"/>
      <c r="AU2" s="825"/>
      <c r="AV2" s="825"/>
      <c r="AW2" s="482"/>
    </row>
    <row r="3" customFormat="false" ht="13.8" hidden="false" customHeight="false" outlineLevel="0" collapsed="false">
      <c r="A3" s="376"/>
      <c r="B3" s="377"/>
      <c r="C3" s="826" t="s">
        <v>528</v>
      </c>
      <c r="D3" s="826"/>
      <c r="E3" s="826"/>
      <c r="F3" s="826"/>
      <c r="G3" s="826"/>
      <c r="H3" s="826"/>
      <c r="I3" s="826"/>
      <c r="J3" s="826"/>
      <c r="K3" s="826"/>
      <c r="L3" s="826"/>
      <c r="M3" s="826"/>
      <c r="N3" s="826"/>
      <c r="O3" s="826"/>
      <c r="P3" s="826"/>
      <c r="Q3" s="826"/>
      <c r="R3" s="826"/>
      <c r="S3" s="826"/>
      <c r="T3" s="826"/>
      <c r="U3" s="826"/>
      <c r="V3" s="826"/>
      <c r="W3" s="826"/>
      <c r="X3" s="826"/>
      <c r="Y3" s="826"/>
      <c r="AA3" s="826" t="s">
        <v>528</v>
      </c>
      <c r="AB3" s="826"/>
      <c r="AC3" s="826"/>
      <c r="AD3" s="826"/>
      <c r="AE3" s="826"/>
      <c r="AF3" s="826"/>
      <c r="AG3" s="826"/>
      <c r="AH3" s="826"/>
      <c r="AI3" s="826"/>
      <c r="AJ3" s="826"/>
      <c r="AK3" s="826"/>
      <c r="AL3" s="826"/>
      <c r="AM3" s="826"/>
      <c r="AN3" s="826"/>
      <c r="AO3" s="826"/>
      <c r="AP3" s="826"/>
      <c r="AQ3" s="826"/>
      <c r="AR3" s="826"/>
      <c r="AS3" s="826"/>
      <c r="AT3" s="826"/>
      <c r="AU3" s="826"/>
      <c r="AV3" s="826"/>
      <c r="AW3" s="826"/>
    </row>
    <row r="4" customFormat="false" ht="48" hidden="false" customHeight="true" outlineLevel="0" collapsed="false">
      <c r="A4" s="827" t="s">
        <v>463</v>
      </c>
      <c r="B4" s="828" t="s">
        <v>302</v>
      </c>
      <c r="C4" s="829" t="s">
        <v>552</v>
      </c>
      <c r="D4" s="829" t="s">
        <v>553</v>
      </c>
      <c r="E4" s="829" t="s">
        <v>554</v>
      </c>
      <c r="F4" s="830" t="s">
        <v>555</v>
      </c>
      <c r="G4" s="830" t="s">
        <v>556</v>
      </c>
      <c r="H4" s="830" t="s">
        <v>557</v>
      </c>
      <c r="I4" s="830" t="s">
        <v>558</v>
      </c>
      <c r="J4" s="830" t="s">
        <v>559</v>
      </c>
      <c r="K4" s="830" t="s">
        <v>560</v>
      </c>
      <c r="L4" s="830" t="s">
        <v>561</v>
      </c>
      <c r="M4" s="830" t="s">
        <v>562</v>
      </c>
      <c r="N4" s="831" t="s">
        <v>563</v>
      </c>
      <c r="O4" s="830" t="s">
        <v>564</v>
      </c>
      <c r="P4" s="830" t="s">
        <v>565</v>
      </c>
      <c r="Q4" s="830" t="s">
        <v>566</v>
      </c>
      <c r="R4" s="830" t="s">
        <v>567</v>
      </c>
      <c r="S4" s="830" t="s">
        <v>568</v>
      </c>
      <c r="T4" s="830" t="s">
        <v>569</v>
      </c>
      <c r="U4" s="830" t="s">
        <v>570</v>
      </c>
      <c r="V4" s="830" t="s">
        <v>571</v>
      </c>
      <c r="W4" s="830" t="s">
        <v>572</v>
      </c>
      <c r="X4" s="830" t="s">
        <v>573</v>
      </c>
      <c r="Y4" s="832" t="s">
        <v>574</v>
      </c>
      <c r="AA4" s="829" t="s">
        <v>552</v>
      </c>
      <c r="AB4" s="829" t="s">
        <v>553</v>
      </c>
      <c r="AC4" s="829" t="s">
        <v>554</v>
      </c>
      <c r="AD4" s="830" t="s">
        <v>555</v>
      </c>
      <c r="AE4" s="830" t="s">
        <v>556</v>
      </c>
      <c r="AF4" s="830" t="s">
        <v>557</v>
      </c>
      <c r="AG4" s="830" t="s">
        <v>558</v>
      </c>
      <c r="AH4" s="830" t="s">
        <v>559</v>
      </c>
      <c r="AI4" s="830" t="s">
        <v>560</v>
      </c>
      <c r="AJ4" s="830" t="s">
        <v>561</v>
      </c>
      <c r="AK4" s="830" t="s">
        <v>562</v>
      </c>
      <c r="AL4" s="831" t="s">
        <v>563</v>
      </c>
      <c r="AM4" s="830" t="s">
        <v>564</v>
      </c>
      <c r="AN4" s="830" t="s">
        <v>565</v>
      </c>
      <c r="AO4" s="830" t="s">
        <v>575</v>
      </c>
      <c r="AP4" s="830" t="s">
        <v>567</v>
      </c>
      <c r="AQ4" s="830" t="s">
        <v>568</v>
      </c>
      <c r="AR4" s="830" t="s">
        <v>569</v>
      </c>
      <c r="AS4" s="830" t="s">
        <v>570</v>
      </c>
      <c r="AT4" s="830" t="s">
        <v>571</v>
      </c>
      <c r="AU4" s="830" t="s">
        <v>572</v>
      </c>
      <c r="AV4" s="830" t="s">
        <v>573</v>
      </c>
      <c r="AW4" s="832" t="s">
        <v>574</v>
      </c>
      <c r="BQ4" s="833" t="s">
        <v>576</v>
      </c>
      <c r="CA4" s="833" t="s">
        <v>576</v>
      </c>
    </row>
    <row r="5" customFormat="false" ht="14.25" hidden="false" customHeight="true" outlineLevel="0" collapsed="false">
      <c r="A5" s="494" t="s">
        <v>404</v>
      </c>
      <c r="B5" s="834"/>
      <c r="C5" s="835" t="s">
        <v>577</v>
      </c>
      <c r="D5" s="835" t="s">
        <v>578</v>
      </c>
      <c r="E5" s="835" t="s">
        <v>579</v>
      </c>
      <c r="F5" s="835" t="s">
        <v>580</v>
      </c>
      <c r="G5" s="835" t="s">
        <v>581</v>
      </c>
      <c r="H5" s="835" t="s">
        <v>582</v>
      </c>
      <c r="I5" s="835" t="s">
        <v>583</v>
      </c>
      <c r="J5" s="835" t="s">
        <v>584</v>
      </c>
      <c r="K5" s="835" t="s">
        <v>585</v>
      </c>
      <c r="L5" s="836" t="s">
        <v>586</v>
      </c>
      <c r="M5" s="836" t="s">
        <v>587</v>
      </c>
      <c r="N5" s="836" t="s">
        <v>588</v>
      </c>
      <c r="O5" s="836" t="s">
        <v>589</v>
      </c>
      <c r="P5" s="836" t="s">
        <v>590</v>
      </c>
      <c r="Q5" s="836" t="s">
        <v>591</v>
      </c>
      <c r="R5" s="836" t="s">
        <v>592</v>
      </c>
      <c r="S5" s="836" t="s">
        <v>593</v>
      </c>
      <c r="T5" s="836" t="s">
        <v>594</v>
      </c>
      <c r="U5" s="836" t="s">
        <v>595</v>
      </c>
      <c r="V5" s="836" t="s">
        <v>596</v>
      </c>
      <c r="W5" s="836" t="s">
        <v>597</v>
      </c>
      <c r="X5" s="836" t="s">
        <v>598</v>
      </c>
      <c r="Y5" s="837" t="s">
        <v>50</v>
      </c>
      <c r="AA5" s="835" t="s">
        <v>577</v>
      </c>
      <c r="AB5" s="835" t="s">
        <v>578</v>
      </c>
      <c r="AC5" s="835" t="s">
        <v>579</v>
      </c>
      <c r="AD5" s="835" t="s">
        <v>580</v>
      </c>
      <c r="AE5" s="835" t="s">
        <v>581</v>
      </c>
      <c r="AF5" s="835" t="s">
        <v>582</v>
      </c>
      <c r="AG5" s="835" t="s">
        <v>583</v>
      </c>
      <c r="AH5" s="835" t="s">
        <v>584</v>
      </c>
      <c r="AI5" s="835" t="s">
        <v>585</v>
      </c>
      <c r="AJ5" s="836" t="s">
        <v>586</v>
      </c>
      <c r="AK5" s="836" t="s">
        <v>587</v>
      </c>
      <c r="AL5" s="836" t="s">
        <v>588</v>
      </c>
      <c r="AM5" s="836" t="s">
        <v>589</v>
      </c>
      <c r="AN5" s="836" t="s">
        <v>590</v>
      </c>
      <c r="AO5" s="836" t="s">
        <v>591</v>
      </c>
      <c r="AP5" s="836" t="s">
        <v>592</v>
      </c>
      <c r="AQ5" s="836" t="s">
        <v>593</v>
      </c>
      <c r="AR5" s="836" t="s">
        <v>594</v>
      </c>
      <c r="AS5" s="836" t="s">
        <v>595</v>
      </c>
      <c r="AT5" s="836" t="s">
        <v>596</v>
      </c>
      <c r="AU5" s="836" t="s">
        <v>597</v>
      </c>
      <c r="AV5" s="836" t="s">
        <v>598</v>
      </c>
      <c r="AW5" s="837" t="s">
        <v>50</v>
      </c>
    </row>
    <row r="6" customFormat="false" ht="12.75" hidden="false" customHeight="true" outlineLevel="0" collapsed="false">
      <c r="A6" s="278" t="str">
        <f aca="false">t1!A6</f>
        <v>SEGRETARIO A</v>
      </c>
      <c r="B6" s="595" t="str">
        <f aca="false">t1!B6</f>
        <v>0D0102</v>
      </c>
      <c r="C6" s="838" t="n">
        <f aca="false">ROUND(AA6,0)</f>
        <v>0</v>
      </c>
      <c r="D6" s="838" t="n">
        <f aca="false">ROUND(AB6,0)</f>
        <v>0</v>
      </c>
      <c r="E6" s="838" t="n">
        <f aca="false">ROUND(AC6,0)</f>
        <v>0</v>
      </c>
      <c r="F6" s="839" t="n">
        <f aca="false">ROUND(AD6,0)</f>
        <v>0</v>
      </c>
      <c r="G6" s="839" t="n">
        <f aca="false">ROUND(AE6,0)</f>
        <v>0</v>
      </c>
      <c r="H6" s="839" t="n">
        <f aca="false">ROUND(AF6,0)</f>
        <v>0</v>
      </c>
      <c r="I6" s="839" t="n">
        <f aca="false">ROUND(AG6,0)</f>
        <v>0</v>
      </c>
      <c r="J6" s="839" t="n">
        <f aca="false">ROUND(AH6,0)</f>
        <v>0</v>
      </c>
      <c r="K6" s="839" t="n">
        <f aca="false">ROUND(AI6,0)</f>
        <v>0</v>
      </c>
      <c r="L6" s="839" t="n">
        <f aca="false">ROUND(AJ6,0)</f>
        <v>0</v>
      </c>
      <c r="M6" s="839" t="n">
        <f aca="false">ROUND(AK6,0)</f>
        <v>0</v>
      </c>
      <c r="N6" s="839" t="n">
        <f aca="false">ROUND(AL6,0)</f>
        <v>0</v>
      </c>
      <c r="O6" s="839" t="n">
        <f aca="false">ROUND(AM6,0)</f>
        <v>0</v>
      </c>
      <c r="P6" s="839" t="n">
        <f aca="false">ROUND(AN6,0)</f>
        <v>0</v>
      </c>
      <c r="Q6" s="839" t="n">
        <f aca="false">ROUND(AO6,0)</f>
        <v>0</v>
      </c>
      <c r="R6" s="839" t="n">
        <f aca="false">ROUND(AP6,0)</f>
        <v>0</v>
      </c>
      <c r="S6" s="839" t="n">
        <f aca="false">ROUND(AQ6,0)</f>
        <v>0</v>
      </c>
      <c r="T6" s="839" t="n">
        <f aca="false">ROUND(AR6,0)</f>
        <v>0</v>
      </c>
      <c r="U6" s="839" t="n">
        <f aca="false">ROUND(AS6,0)</f>
        <v>0</v>
      </c>
      <c r="V6" s="839" t="n">
        <f aca="false">ROUND(AT6,0)</f>
        <v>0</v>
      </c>
      <c r="W6" s="839" t="n">
        <f aca="false">ROUND(AU6,0)</f>
        <v>0</v>
      </c>
      <c r="X6" s="839" t="n">
        <f aca="false">ROUND(AV6,0)</f>
        <v>0</v>
      </c>
      <c r="Y6" s="840" t="n">
        <f aca="false">SUM(C6:X6)</f>
        <v>0</v>
      </c>
      <c r="Z6" s="286" t="n">
        <f aca="false">t1!M6</f>
        <v>0</v>
      </c>
      <c r="AA6" s="735"/>
      <c r="AB6" s="735"/>
      <c r="AC6" s="735"/>
      <c r="AD6" s="841"/>
      <c r="AE6" s="841"/>
      <c r="AF6" s="841"/>
      <c r="AG6" s="841"/>
      <c r="AH6" s="841"/>
      <c r="AI6" s="841"/>
      <c r="AJ6" s="841"/>
      <c r="AK6" s="841"/>
      <c r="AL6" s="841"/>
      <c r="AM6" s="841"/>
      <c r="AN6" s="841"/>
      <c r="AO6" s="841"/>
      <c r="AP6" s="841"/>
      <c r="AQ6" s="841"/>
      <c r="AR6" s="841"/>
      <c r="AS6" s="841"/>
      <c r="AT6" s="841"/>
      <c r="AU6" s="841"/>
      <c r="AV6" s="841"/>
      <c r="AW6" s="840" t="n">
        <f aca="false">SUM(AA6:AV6)</f>
        <v>0</v>
      </c>
      <c r="AX6" s="286" t="n">
        <f aca="false">t1!AR6</f>
        <v>0</v>
      </c>
      <c r="BQ6" s="842" t="s">
        <v>599</v>
      </c>
      <c r="CA6" s="842" t="s">
        <v>599</v>
      </c>
    </row>
    <row r="7" customFormat="false" ht="12.75" hidden="false" customHeight="true" outlineLevel="0" collapsed="false">
      <c r="A7" s="278" t="str">
        <f aca="false">t1!A7</f>
        <v>SEGRETARIO B</v>
      </c>
      <c r="B7" s="595" t="str">
        <f aca="false">t1!B7</f>
        <v>0D0103</v>
      </c>
      <c r="C7" s="838" t="n">
        <f aca="false">ROUND(AA7,0)</f>
        <v>0</v>
      </c>
      <c r="D7" s="838" t="n">
        <f aca="false">ROUND(AB7,0)</f>
        <v>0</v>
      </c>
      <c r="E7" s="838" t="n">
        <f aca="false">ROUND(AC7,0)</f>
        <v>0</v>
      </c>
      <c r="F7" s="839" t="n">
        <f aca="false">ROUND(AD7,0)</f>
        <v>0</v>
      </c>
      <c r="G7" s="839" t="n">
        <f aca="false">ROUND(AE7,0)</f>
        <v>0</v>
      </c>
      <c r="H7" s="839" t="n">
        <f aca="false">ROUND(AF7,0)</f>
        <v>0</v>
      </c>
      <c r="I7" s="839" t="n">
        <f aca="false">ROUND(AG7,0)</f>
        <v>0</v>
      </c>
      <c r="J7" s="839" t="n">
        <f aca="false">ROUND(AH7,0)</f>
        <v>0</v>
      </c>
      <c r="K7" s="839" t="n">
        <f aca="false">ROUND(AI7,0)</f>
        <v>0</v>
      </c>
      <c r="L7" s="839" t="n">
        <f aca="false">ROUND(AJ7,0)</f>
        <v>0</v>
      </c>
      <c r="M7" s="839" t="n">
        <f aca="false">ROUND(AK7,0)</f>
        <v>0</v>
      </c>
      <c r="N7" s="839" t="n">
        <f aca="false">ROUND(AL7,0)</f>
        <v>0</v>
      </c>
      <c r="O7" s="839" t="n">
        <f aca="false">ROUND(AM7,0)</f>
        <v>0</v>
      </c>
      <c r="P7" s="839" t="n">
        <f aca="false">ROUND(AN7,0)</f>
        <v>0</v>
      </c>
      <c r="Q7" s="839" t="n">
        <f aca="false">ROUND(AO7,0)</f>
        <v>0</v>
      </c>
      <c r="R7" s="839" t="n">
        <f aca="false">ROUND(AP7,0)</f>
        <v>0</v>
      </c>
      <c r="S7" s="839" t="n">
        <f aca="false">ROUND(AQ7,0)</f>
        <v>0</v>
      </c>
      <c r="T7" s="839" t="n">
        <f aca="false">ROUND(AR7,0)</f>
        <v>0</v>
      </c>
      <c r="U7" s="839" t="n">
        <f aca="false">ROUND(AS7,0)</f>
        <v>0</v>
      </c>
      <c r="V7" s="839" t="n">
        <f aca="false">ROUND(AT7,0)</f>
        <v>0</v>
      </c>
      <c r="W7" s="839" t="n">
        <f aca="false">ROUND(AU7,0)</f>
        <v>0</v>
      </c>
      <c r="X7" s="839" t="n">
        <f aca="false">ROUND(AV7,0)</f>
        <v>0</v>
      </c>
      <c r="Y7" s="840" t="n">
        <f aca="false">SUM(C7:X7)</f>
        <v>0</v>
      </c>
      <c r="Z7" s="286" t="n">
        <f aca="false">t1!M7</f>
        <v>0</v>
      </c>
      <c r="AA7" s="735"/>
      <c r="AB7" s="735"/>
      <c r="AC7" s="735"/>
      <c r="AD7" s="841"/>
      <c r="AE7" s="841"/>
      <c r="AF7" s="841"/>
      <c r="AG7" s="841"/>
      <c r="AH7" s="841"/>
      <c r="AI7" s="841"/>
      <c r="AJ7" s="841"/>
      <c r="AK7" s="841"/>
      <c r="AL7" s="841"/>
      <c r="AM7" s="841"/>
      <c r="AN7" s="841"/>
      <c r="AO7" s="841"/>
      <c r="AP7" s="841"/>
      <c r="AQ7" s="841"/>
      <c r="AR7" s="841"/>
      <c r="AS7" s="841"/>
      <c r="AT7" s="841"/>
      <c r="AU7" s="841"/>
      <c r="AV7" s="841"/>
      <c r="AW7" s="840" t="n">
        <f aca="false">SUM(AA7:AV7)</f>
        <v>0</v>
      </c>
      <c r="AX7" s="286" t="n">
        <f aca="false">t1!AR7</f>
        <v>0</v>
      </c>
      <c r="BQ7" s="842" t="s">
        <v>599</v>
      </c>
      <c r="CA7" s="842" t="s">
        <v>599</v>
      </c>
    </row>
    <row r="8" customFormat="false" ht="12.75" hidden="false" customHeight="true" outlineLevel="0" collapsed="false">
      <c r="A8" s="278" t="str">
        <f aca="false">t1!A8</f>
        <v>SEGRETARIO C</v>
      </c>
      <c r="B8" s="595" t="str">
        <f aca="false">t1!B8</f>
        <v>0D0485</v>
      </c>
      <c r="C8" s="838" t="n">
        <f aca="false">ROUND(AA8,0)</f>
        <v>0</v>
      </c>
      <c r="D8" s="838" t="n">
        <f aca="false">ROUND(AB8,0)</f>
        <v>0</v>
      </c>
      <c r="E8" s="838" t="n">
        <f aca="false">ROUND(AC8,0)</f>
        <v>0</v>
      </c>
      <c r="F8" s="839" t="n">
        <f aca="false">ROUND(AD8,0)</f>
        <v>0</v>
      </c>
      <c r="G8" s="839" t="n">
        <f aca="false">ROUND(AE8,0)</f>
        <v>0</v>
      </c>
      <c r="H8" s="839" t="n">
        <f aca="false">ROUND(AF8,0)</f>
        <v>0</v>
      </c>
      <c r="I8" s="839" t="n">
        <f aca="false">ROUND(AG8,0)</f>
        <v>0</v>
      </c>
      <c r="J8" s="839" t="n">
        <f aca="false">ROUND(AH8,0)</f>
        <v>0</v>
      </c>
      <c r="K8" s="839" t="n">
        <f aca="false">ROUND(AI8,0)</f>
        <v>0</v>
      </c>
      <c r="L8" s="839" t="n">
        <f aca="false">ROUND(AJ8,0)</f>
        <v>0</v>
      </c>
      <c r="M8" s="839" t="n">
        <f aca="false">ROUND(AK8,0)</f>
        <v>0</v>
      </c>
      <c r="N8" s="839" t="n">
        <f aca="false">ROUND(AL8,0)</f>
        <v>0</v>
      </c>
      <c r="O8" s="839" t="n">
        <f aca="false">ROUND(AM8,0)</f>
        <v>0</v>
      </c>
      <c r="P8" s="839" t="n">
        <f aca="false">ROUND(AN8,0)</f>
        <v>0</v>
      </c>
      <c r="Q8" s="839" t="n">
        <f aca="false">ROUND(AO8,0)</f>
        <v>0</v>
      </c>
      <c r="R8" s="839" t="n">
        <f aca="false">ROUND(AP8,0)</f>
        <v>0</v>
      </c>
      <c r="S8" s="839" t="n">
        <f aca="false">ROUND(AQ8,0)</f>
        <v>0</v>
      </c>
      <c r="T8" s="839" t="n">
        <f aca="false">ROUND(AR8,0)</f>
        <v>0</v>
      </c>
      <c r="U8" s="839" t="n">
        <f aca="false">ROUND(AS8,0)</f>
        <v>0</v>
      </c>
      <c r="V8" s="839" t="n">
        <f aca="false">ROUND(AT8,0)</f>
        <v>0</v>
      </c>
      <c r="W8" s="839" t="n">
        <f aca="false">ROUND(AU8,0)</f>
        <v>0</v>
      </c>
      <c r="X8" s="839" t="n">
        <f aca="false">ROUND(AV8,0)</f>
        <v>0</v>
      </c>
      <c r="Y8" s="840" t="n">
        <f aca="false">SUM(C8:X8)</f>
        <v>0</v>
      </c>
      <c r="Z8" s="286" t="n">
        <f aca="false">t1!M8</f>
        <v>0</v>
      </c>
      <c r="AA8" s="735"/>
      <c r="AB8" s="735"/>
      <c r="AC8" s="735"/>
      <c r="AD8" s="841"/>
      <c r="AE8" s="841"/>
      <c r="AF8" s="841"/>
      <c r="AG8" s="841"/>
      <c r="AH8" s="841"/>
      <c r="AI8" s="841"/>
      <c r="AJ8" s="841"/>
      <c r="AK8" s="841"/>
      <c r="AL8" s="841"/>
      <c r="AM8" s="841"/>
      <c r="AN8" s="841"/>
      <c r="AO8" s="841"/>
      <c r="AP8" s="841"/>
      <c r="AQ8" s="841"/>
      <c r="AR8" s="841"/>
      <c r="AS8" s="841"/>
      <c r="AT8" s="841"/>
      <c r="AU8" s="841"/>
      <c r="AV8" s="841"/>
      <c r="AW8" s="840" t="n">
        <f aca="false">SUM(AA8:AV8)</f>
        <v>0</v>
      </c>
      <c r="AX8" s="286" t="n">
        <f aca="false">t1!AR8</f>
        <v>0</v>
      </c>
      <c r="BQ8" s="842" t="s">
        <v>599</v>
      </c>
      <c r="CA8" s="842" t="s">
        <v>599</v>
      </c>
    </row>
    <row r="9" customFormat="false" ht="12.75" hidden="false" customHeight="true" outlineLevel="0" collapsed="false">
      <c r="A9" s="278" t="str">
        <f aca="false">t1!A9</f>
        <v>DIRETTORE  GENERALE</v>
      </c>
      <c r="B9" s="595" t="str">
        <f aca="false">t1!B9</f>
        <v>0D0097</v>
      </c>
      <c r="C9" s="838" t="n">
        <f aca="false">ROUND(AA9,0)</f>
        <v>0</v>
      </c>
      <c r="D9" s="838" t="n">
        <f aca="false">ROUND(AB9,0)</f>
        <v>0</v>
      </c>
      <c r="E9" s="838" t="n">
        <f aca="false">ROUND(AC9,0)</f>
        <v>0</v>
      </c>
      <c r="F9" s="839" t="n">
        <f aca="false">ROUND(AD9,0)</f>
        <v>0</v>
      </c>
      <c r="G9" s="839" t="n">
        <f aca="false">ROUND(AE9,0)</f>
        <v>0</v>
      </c>
      <c r="H9" s="839" t="n">
        <f aca="false">ROUND(AF9,0)</f>
        <v>0</v>
      </c>
      <c r="I9" s="839" t="n">
        <f aca="false">ROUND(AG9,0)</f>
        <v>0</v>
      </c>
      <c r="J9" s="839" t="n">
        <f aca="false">ROUND(AH9,0)</f>
        <v>0</v>
      </c>
      <c r="K9" s="839" t="n">
        <f aca="false">ROUND(AI9,0)</f>
        <v>0</v>
      </c>
      <c r="L9" s="839" t="n">
        <f aca="false">ROUND(AJ9,0)</f>
        <v>0</v>
      </c>
      <c r="M9" s="839" t="n">
        <f aca="false">ROUND(AK9,0)</f>
        <v>0</v>
      </c>
      <c r="N9" s="839" t="n">
        <f aca="false">ROUND(AL9,0)</f>
        <v>0</v>
      </c>
      <c r="O9" s="839" t="n">
        <f aca="false">ROUND(AM9,0)</f>
        <v>0</v>
      </c>
      <c r="P9" s="839" t="n">
        <f aca="false">ROUND(AN9,0)</f>
        <v>0</v>
      </c>
      <c r="Q9" s="839" t="n">
        <f aca="false">ROUND(AO9,0)</f>
        <v>0</v>
      </c>
      <c r="R9" s="839" t="n">
        <f aca="false">ROUND(AP9,0)</f>
        <v>0</v>
      </c>
      <c r="S9" s="839" t="n">
        <f aca="false">ROUND(AQ9,0)</f>
        <v>0</v>
      </c>
      <c r="T9" s="839" t="n">
        <f aca="false">ROUND(AR9,0)</f>
        <v>0</v>
      </c>
      <c r="U9" s="839" t="n">
        <f aca="false">ROUND(AS9,0)</f>
        <v>0</v>
      </c>
      <c r="V9" s="839" t="n">
        <f aca="false">ROUND(AT9,0)</f>
        <v>0</v>
      </c>
      <c r="W9" s="839" t="n">
        <f aca="false">ROUND(AU9,0)</f>
        <v>0</v>
      </c>
      <c r="X9" s="839" t="n">
        <f aca="false">ROUND(AV9,0)</f>
        <v>0</v>
      </c>
      <c r="Y9" s="840" t="n">
        <f aca="false">SUM(C9:X9)</f>
        <v>0</v>
      </c>
      <c r="Z9" s="286" t="n">
        <f aca="false">t1!M9</f>
        <v>0</v>
      </c>
      <c r="AA9" s="735"/>
      <c r="AB9" s="735"/>
      <c r="AC9" s="735"/>
      <c r="AD9" s="841"/>
      <c r="AE9" s="841"/>
      <c r="AF9" s="841"/>
      <c r="AG9" s="841"/>
      <c r="AH9" s="841"/>
      <c r="AI9" s="841"/>
      <c r="AJ9" s="841"/>
      <c r="AK9" s="841"/>
      <c r="AL9" s="841"/>
      <c r="AM9" s="841"/>
      <c r="AN9" s="841"/>
      <c r="AO9" s="841"/>
      <c r="AP9" s="841"/>
      <c r="AQ9" s="841"/>
      <c r="AR9" s="841"/>
      <c r="AS9" s="841"/>
      <c r="AT9" s="841"/>
      <c r="AU9" s="841"/>
      <c r="AV9" s="841"/>
      <c r="AW9" s="840" t="n">
        <f aca="false">SUM(AA9:AV9)</f>
        <v>0</v>
      </c>
      <c r="AX9" s="286" t="n">
        <f aca="false">t1!AR12</f>
        <v>0</v>
      </c>
      <c r="BQ9" s="842" t="s">
        <v>600</v>
      </c>
      <c r="CA9" s="842" t="s">
        <v>600</v>
      </c>
    </row>
    <row r="10" customFormat="false" ht="12.75" hidden="false" customHeight="true" outlineLevel="0" collapsed="false">
      <c r="A10" s="278" t="str">
        <f aca="false">t1!A10</f>
        <v>ALTE SPECIALIZZ. FUORI D.O.</v>
      </c>
      <c r="B10" s="595" t="str">
        <f aca="false">t1!B10</f>
        <v>0D0095</v>
      </c>
      <c r="C10" s="838" t="n">
        <f aca="false">ROUND(AA10,0)</f>
        <v>0</v>
      </c>
      <c r="D10" s="838" t="n">
        <f aca="false">ROUND(AB10,0)</f>
        <v>0</v>
      </c>
      <c r="E10" s="838" t="n">
        <f aca="false">ROUND(AC10,0)</f>
        <v>0</v>
      </c>
      <c r="F10" s="839" t="n">
        <f aca="false">ROUND(AD10,0)</f>
        <v>0</v>
      </c>
      <c r="G10" s="839" t="n">
        <f aca="false">ROUND(AE10,0)</f>
        <v>0</v>
      </c>
      <c r="H10" s="839" t="n">
        <f aca="false">ROUND(AF10,0)</f>
        <v>0</v>
      </c>
      <c r="I10" s="839" t="n">
        <f aca="false">ROUND(AG10,0)</f>
        <v>0</v>
      </c>
      <c r="J10" s="839" t="n">
        <f aca="false">ROUND(AH10,0)</f>
        <v>0</v>
      </c>
      <c r="K10" s="839" t="n">
        <f aca="false">ROUND(AI10,0)</f>
        <v>0</v>
      </c>
      <c r="L10" s="839" t="n">
        <f aca="false">ROUND(AJ10,0)</f>
        <v>0</v>
      </c>
      <c r="M10" s="839" t="n">
        <f aca="false">ROUND(AK10,0)</f>
        <v>0</v>
      </c>
      <c r="N10" s="839" t="n">
        <f aca="false">ROUND(AL10,0)</f>
        <v>0</v>
      </c>
      <c r="O10" s="839" t="n">
        <f aca="false">ROUND(AM10,0)</f>
        <v>0</v>
      </c>
      <c r="P10" s="839" t="n">
        <f aca="false">ROUND(AN10,0)</f>
        <v>0</v>
      </c>
      <c r="Q10" s="839" t="n">
        <f aca="false">ROUND(AO10,0)</f>
        <v>0</v>
      </c>
      <c r="R10" s="839" t="n">
        <f aca="false">ROUND(AP10,0)</f>
        <v>0</v>
      </c>
      <c r="S10" s="839" t="n">
        <f aca="false">ROUND(AQ10,0)</f>
        <v>0</v>
      </c>
      <c r="T10" s="839" t="n">
        <f aca="false">ROUND(AR10,0)</f>
        <v>0</v>
      </c>
      <c r="U10" s="839" t="n">
        <f aca="false">ROUND(AS10,0)</f>
        <v>0</v>
      </c>
      <c r="V10" s="839" t="n">
        <f aca="false">ROUND(AT10,0)</f>
        <v>0</v>
      </c>
      <c r="W10" s="839" t="n">
        <f aca="false">ROUND(AU10,0)</f>
        <v>0</v>
      </c>
      <c r="X10" s="839" t="n">
        <f aca="false">ROUND(AV10,0)</f>
        <v>0</v>
      </c>
      <c r="Y10" s="840" t="n">
        <f aca="false">SUM(C10:X10)</f>
        <v>0</v>
      </c>
      <c r="Z10" s="286" t="n">
        <f aca="false">t1!M10</f>
        <v>0</v>
      </c>
      <c r="AA10" s="735"/>
      <c r="AB10" s="735"/>
      <c r="AC10" s="735"/>
      <c r="AD10" s="841"/>
      <c r="AE10" s="841"/>
      <c r="AF10" s="841"/>
      <c r="AG10" s="841"/>
      <c r="AH10" s="841"/>
      <c r="AI10" s="841"/>
      <c r="AJ10" s="841"/>
      <c r="AK10" s="841"/>
      <c r="AL10" s="841"/>
      <c r="AM10" s="841"/>
      <c r="AN10" s="841"/>
      <c r="AO10" s="841"/>
      <c r="AP10" s="841"/>
      <c r="AQ10" s="841"/>
      <c r="AR10" s="841"/>
      <c r="AS10" s="841"/>
      <c r="AT10" s="841"/>
      <c r="AU10" s="841"/>
      <c r="AV10" s="841"/>
      <c r="AW10" s="840" t="n">
        <f aca="false">SUM(AA10:AV10)</f>
        <v>0</v>
      </c>
      <c r="AX10" s="286" t="n">
        <f aca="false">t1!AR13</f>
        <v>0</v>
      </c>
      <c r="BQ10" s="842" t="s">
        <v>600</v>
      </c>
      <c r="CA10" s="842" t="s">
        <v>600</v>
      </c>
    </row>
    <row r="11" customFormat="false" ht="12.75" hidden="false" customHeight="true" outlineLevel="0" collapsed="false">
      <c r="A11" s="278" t="str">
        <f aca="false">t1!A11</f>
        <v>DIRIGENTE A TEMPO DETERMINATO FUORI D.O.</v>
      </c>
      <c r="B11" s="595" t="str">
        <f aca="false">t1!B11</f>
        <v>0D0098</v>
      </c>
      <c r="C11" s="838" t="n">
        <f aca="false">ROUND(AA11,0)</f>
        <v>0</v>
      </c>
      <c r="D11" s="838" t="n">
        <f aca="false">ROUND(AB11,0)</f>
        <v>0</v>
      </c>
      <c r="E11" s="838" t="n">
        <f aca="false">ROUND(AC11,0)</f>
        <v>0</v>
      </c>
      <c r="F11" s="839" t="n">
        <f aca="false">ROUND(AD11,0)</f>
        <v>0</v>
      </c>
      <c r="G11" s="839" t="n">
        <f aca="false">ROUND(AE11,0)</f>
        <v>0</v>
      </c>
      <c r="H11" s="839" t="n">
        <f aca="false">ROUND(AF11,0)</f>
        <v>0</v>
      </c>
      <c r="I11" s="839" t="n">
        <f aca="false">ROUND(AG11,0)</f>
        <v>0</v>
      </c>
      <c r="J11" s="839" t="n">
        <f aca="false">ROUND(AH11,0)</f>
        <v>0</v>
      </c>
      <c r="K11" s="839" t="n">
        <f aca="false">ROUND(AI11,0)</f>
        <v>0</v>
      </c>
      <c r="L11" s="839" t="n">
        <f aca="false">ROUND(AJ11,0)</f>
        <v>0</v>
      </c>
      <c r="M11" s="839" t="n">
        <f aca="false">ROUND(AK11,0)</f>
        <v>0</v>
      </c>
      <c r="N11" s="839" t="n">
        <f aca="false">ROUND(AL11,0)</f>
        <v>0</v>
      </c>
      <c r="O11" s="839" t="n">
        <f aca="false">ROUND(AM11,0)</f>
        <v>0</v>
      </c>
      <c r="P11" s="839" t="n">
        <f aca="false">ROUND(AN11,0)</f>
        <v>0</v>
      </c>
      <c r="Q11" s="839" t="n">
        <f aca="false">ROUND(AO11,0)</f>
        <v>0</v>
      </c>
      <c r="R11" s="839" t="n">
        <f aca="false">ROUND(AP11,0)</f>
        <v>0</v>
      </c>
      <c r="S11" s="839" t="n">
        <f aca="false">ROUND(AQ11,0)</f>
        <v>0</v>
      </c>
      <c r="T11" s="839" t="n">
        <f aca="false">ROUND(AR11,0)</f>
        <v>0</v>
      </c>
      <c r="U11" s="839" t="n">
        <f aca="false">ROUND(AS11,0)</f>
        <v>0</v>
      </c>
      <c r="V11" s="839" t="n">
        <f aca="false">ROUND(AT11,0)</f>
        <v>0</v>
      </c>
      <c r="W11" s="839" t="n">
        <f aca="false">ROUND(AU11,0)</f>
        <v>0</v>
      </c>
      <c r="X11" s="839" t="n">
        <f aca="false">ROUND(AV11,0)</f>
        <v>0</v>
      </c>
      <c r="Y11" s="840" t="n">
        <f aca="false">SUM(C11:X11)</f>
        <v>0</v>
      </c>
      <c r="Z11" s="286" t="n">
        <f aca="false">t1!M11</f>
        <v>0</v>
      </c>
      <c r="AA11" s="735"/>
      <c r="AB11" s="735"/>
      <c r="AC11" s="735"/>
      <c r="AD11" s="841"/>
      <c r="AE11" s="841"/>
      <c r="AF11" s="841"/>
      <c r="AG11" s="841"/>
      <c r="AH11" s="841"/>
      <c r="AI11" s="841"/>
      <c r="AJ11" s="841"/>
      <c r="AK11" s="841"/>
      <c r="AL11" s="841"/>
      <c r="AM11" s="841"/>
      <c r="AN11" s="841"/>
      <c r="AO11" s="841"/>
      <c r="AP11" s="841"/>
      <c r="AQ11" s="841"/>
      <c r="AR11" s="841"/>
      <c r="AS11" s="841"/>
      <c r="AT11" s="841"/>
      <c r="AU11" s="841"/>
      <c r="AV11" s="841"/>
      <c r="AW11" s="840" t="n">
        <f aca="false">SUM(AA11:AV11)</f>
        <v>0</v>
      </c>
      <c r="AX11" s="286" t="n">
        <f aca="false">t1!AR14</f>
        <v>0</v>
      </c>
      <c r="BQ11" s="842" t="s">
        <v>121</v>
      </c>
      <c r="CA11" s="842" t="s">
        <v>121</v>
      </c>
    </row>
    <row r="12" customFormat="false" ht="12.75" hidden="false" customHeight="true" outlineLevel="0" collapsed="false">
      <c r="A12" s="278" t="str">
        <f aca="false">t1!A12</f>
        <v>SEGRETARIO GENERALE CCIAA</v>
      </c>
      <c r="B12" s="595" t="str">
        <f aca="false">t1!B12</f>
        <v>0D0104</v>
      </c>
      <c r="C12" s="838" t="n">
        <f aca="false">ROUND(AA12,0)</f>
        <v>0</v>
      </c>
      <c r="D12" s="838" t="n">
        <f aca="false">ROUND(AB12,0)</f>
        <v>0</v>
      </c>
      <c r="E12" s="838" t="n">
        <f aca="false">ROUND(AC12,0)</f>
        <v>0</v>
      </c>
      <c r="F12" s="839" t="n">
        <f aca="false">ROUND(AD12,0)</f>
        <v>0</v>
      </c>
      <c r="G12" s="839" t="n">
        <f aca="false">ROUND(AE12,0)</f>
        <v>0</v>
      </c>
      <c r="H12" s="839" t="n">
        <f aca="false">ROUND(AF12,0)</f>
        <v>0</v>
      </c>
      <c r="I12" s="839" t="n">
        <f aca="false">ROUND(AG12,0)</f>
        <v>0</v>
      </c>
      <c r="J12" s="839" t="n">
        <f aca="false">ROUND(AH12,0)</f>
        <v>0</v>
      </c>
      <c r="K12" s="839" t="n">
        <f aca="false">ROUND(AI12,0)</f>
        <v>0</v>
      </c>
      <c r="L12" s="839" t="n">
        <f aca="false">ROUND(AJ12,0)</f>
        <v>0</v>
      </c>
      <c r="M12" s="839" t="n">
        <f aca="false">ROUND(AK12,0)</f>
        <v>0</v>
      </c>
      <c r="N12" s="839" t="n">
        <f aca="false">ROUND(AL12,0)</f>
        <v>0</v>
      </c>
      <c r="O12" s="839" t="n">
        <f aca="false">ROUND(AM12,0)</f>
        <v>0</v>
      </c>
      <c r="P12" s="839" t="n">
        <f aca="false">ROUND(AN12,0)</f>
        <v>0</v>
      </c>
      <c r="Q12" s="839" t="n">
        <f aca="false">ROUND(AO12,0)</f>
        <v>0</v>
      </c>
      <c r="R12" s="839" t="n">
        <f aca="false">ROUND(AP12,0)</f>
        <v>0</v>
      </c>
      <c r="S12" s="839" t="n">
        <f aca="false">ROUND(AQ12,0)</f>
        <v>0</v>
      </c>
      <c r="T12" s="839" t="n">
        <f aca="false">ROUND(AR12,0)</f>
        <v>0</v>
      </c>
      <c r="U12" s="839" t="n">
        <f aca="false">ROUND(AS12,0)</f>
        <v>0</v>
      </c>
      <c r="V12" s="839" t="n">
        <f aca="false">ROUND(AT12,0)</f>
        <v>0</v>
      </c>
      <c r="W12" s="839" t="n">
        <f aca="false">ROUND(AU12,0)</f>
        <v>0</v>
      </c>
      <c r="X12" s="839" t="n">
        <f aca="false">ROUND(AV12,0)</f>
        <v>0</v>
      </c>
      <c r="Y12" s="840" t="n">
        <f aca="false">SUM(C12:X12)</f>
        <v>0</v>
      </c>
      <c r="Z12" s="286" t="n">
        <f aca="false">t1!M12</f>
        <v>0</v>
      </c>
      <c r="AA12" s="735"/>
      <c r="AB12" s="735"/>
      <c r="AC12" s="735"/>
      <c r="AD12" s="841"/>
      <c r="AE12" s="841"/>
      <c r="AF12" s="841"/>
      <c r="AG12" s="841"/>
      <c r="AH12" s="841"/>
      <c r="AI12" s="841"/>
      <c r="AJ12" s="841"/>
      <c r="AK12" s="841"/>
      <c r="AL12" s="841"/>
      <c r="AM12" s="841"/>
      <c r="AN12" s="841"/>
      <c r="AO12" s="841"/>
      <c r="AP12" s="841"/>
      <c r="AQ12" s="841"/>
      <c r="AR12" s="841"/>
      <c r="AS12" s="841"/>
      <c r="AT12" s="841"/>
      <c r="AU12" s="841"/>
      <c r="AV12" s="841"/>
      <c r="AW12" s="840" t="n">
        <f aca="false">SUM(AA12:AV12)</f>
        <v>0</v>
      </c>
      <c r="AX12" s="286" t="n">
        <f aca="false">t1!AR9</f>
        <v>0</v>
      </c>
      <c r="BQ12" s="842" t="s">
        <v>121</v>
      </c>
      <c r="CA12" s="842" t="s">
        <v>121</v>
      </c>
    </row>
    <row r="13" customFormat="false" ht="12.75" hidden="false" customHeight="true" outlineLevel="0" collapsed="false">
      <c r="A13" s="278" t="str">
        <f aca="false">t1!A13</f>
        <v>DIRIGENTE A TEMPO INDETERMINATO</v>
      </c>
      <c r="B13" s="595" t="str">
        <f aca="false">t1!B13</f>
        <v>0D0164</v>
      </c>
      <c r="C13" s="838" t="n">
        <f aca="false">ROUND(AA13,0)</f>
        <v>0</v>
      </c>
      <c r="D13" s="838" t="n">
        <f aca="false">ROUND(AB13,0)</f>
        <v>0</v>
      </c>
      <c r="E13" s="838" t="n">
        <f aca="false">ROUND(AC13,0)</f>
        <v>0</v>
      </c>
      <c r="F13" s="839" t="n">
        <f aca="false">ROUND(AD13,0)</f>
        <v>0</v>
      </c>
      <c r="G13" s="839" t="n">
        <f aca="false">ROUND(AE13,0)</f>
        <v>0</v>
      </c>
      <c r="H13" s="839" t="n">
        <f aca="false">ROUND(AF13,0)</f>
        <v>0</v>
      </c>
      <c r="I13" s="839" t="n">
        <f aca="false">ROUND(AG13,0)</f>
        <v>0</v>
      </c>
      <c r="J13" s="839" t="n">
        <f aca="false">ROUND(AH13,0)</f>
        <v>0</v>
      </c>
      <c r="K13" s="839" t="n">
        <f aca="false">ROUND(AI13,0)</f>
        <v>0</v>
      </c>
      <c r="L13" s="839" t="n">
        <f aca="false">ROUND(AJ13,0)</f>
        <v>0</v>
      </c>
      <c r="M13" s="839" t="n">
        <f aca="false">ROUND(AK13,0)</f>
        <v>0</v>
      </c>
      <c r="N13" s="839" t="n">
        <f aca="false">ROUND(AL13,0)</f>
        <v>0</v>
      </c>
      <c r="O13" s="839" t="n">
        <f aca="false">ROUND(AM13,0)</f>
        <v>0</v>
      </c>
      <c r="P13" s="839" t="n">
        <f aca="false">ROUND(AN13,0)</f>
        <v>0</v>
      </c>
      <c r="Q13" s="839" t="n">
        <f aca="false">ROUND(AO13,0)</f>
        <v>0</v>
      </c>
      <c r="R13" s="839" t="n">
        <f aca="false">ROUND(AP13,0)</f>
        <v>0</v>
      </c>
      <c r="S13" s="839" t="n">
        <f aca="false">ROUND(AQ13,0)</f>
        <v>0</v>
      </c>
      <c r="T13" s="839" t="n">
        <f aca="false">ROUND(AR13,0)</f>
        <v>0</v>
      </c>
      <c r="U13" s="839" t="n">
        <f aca="false">ROUND(AS13,0)</f>
        <v>0</v>
      </c>
      <c r="V13" s="839" t="n">
        <f aca="false">ROUND(AT13,0)</f>
        <v>0</v>
      </c>
      <c r="W13" s="839" t="n">
        <f aca="false">ROUND(AU13,0)</f>
        <v>0</v>
      </c>
      <c r="X13" s="839" t="n">
        <f aca="false">ROUND(AV13,0)</f>
        <v>0</v>
      </c>
      <c r="Y13" s="840" t="n">
        <f aca="false">SUM(C13:X13)</f>
        <v>0</v>
      </c>
      <c r="Z13" s="286" t="n">
        <f aca="false">t1!M13</f>
        <v>0</v>
      </c>
      <c r="AA13" s="735"/>
      <c r="AB13" s="735"/>
      <c r="AC13" s="735"/>
      <c r="AD13" s="841"/>
      <c r="AE13" s="841"/>
      <c r="AF13" s="841"/>
      <c r="AG13" s="841"/>
      <c r="AH13" s="841"/>
      <c r="AI13" s="841"/>
      <c r="AJ13" s="841"/>
      <c r="AK13" s="841"/>
      <c r="AL13" s="841"/>
      <c r="AM13" s="841"/>
      <c r="AN13" s="841"/>
      <c r="AO13" s="841"/>
      <c r="AP13" s="841"/>
      <c r="AQ13" s="841"/>
      <c r="AR13" s="841"/>
      <c r="AS13" s="841"/>
      <c r="AT13" s="841"/>
      <c r="AU13" s="841"/>
      <c r="AV13" s="841"/>
      <c r="AW13" s="840" t="n">
        <f aca="false">SUM(AA13:AV13)</f>
        <v>0</v>
      </c>
      <c r="AX13" s="286" t="n">
        <f aca="false">t1!AR10</f>
        <v>0</v>
      </c>
      <c r="BQ13" s="842" t="s">
        <v>121</v>
      </c>
      <c r="CA13" s="842" t="s">
        <v>121</v>
      </c>
    </row>
    <row r="14" customFormat="false" ht="12.75" hidden="false" customHeight="true" outlineLevel="0" collapsed="false">
      <c r="A14" s="278" t="str">
        <f aca="false">t1!A14</f>
        <v>DIRIGENTE A TEMPO DETERMINATO IN D.O.</v>
      </c>
      <c r="B14" s="595" t="str">
        <f aca="false">t1!B14</f>
        <v>0D0165</v>
      </c>
      <c r="C14" s="838" t="n">
        <f aca="false">ROUND(AA14,0)</f>
        <v>0</v>
      </c>
      <c r="D14" s="838" t="n">
        <f aca="false">ROUND(AB14,0)</f>
        <v>0</v>
      </c>
      <c r="E14" s="838" t="n">
        <f aca="false">ROUND(AC14,0)</f>
        <v>0</v>
      </c>
      <c r="F14" s="839" t="n">
        <f aca="false">ROUND(AD14,0)</f>
        <v>0</v>
      </c>
      <c r="G14" s="839" t="n">
        <f aca="false">ROUND(AE14,0)</f>
        <v>0</v>
      </c>
      <c r="H14" s="839" t="n">
        <f aca="false">ROUND(AF14,0)</f>
        <v>0</v>
      </c>
      <c r="I14" s="839" t="n">
        <f aca="false">ROUND(AG14,0)</f>
        <v>0</v>
      </c>
      <c r="J14" s="839" t="n">
        <f aca="false">ROUND(AH14,0)</f>
        <v>0</v>
      </c>
      <c r="K14" s="839" t="n">
        <f aca="false">ROUND(AI14,0)</f>
        <v>0</v>
      </c>
      <c r="L14" s="839" t="n">
        <f aca="false">ROUND(AJ14,0)</f>
        <v>0</v>
      </c>
      <c r="M14" s="839" t="n">
        <f aca="false">ROUND(AK14,0)</f>
        <v>0</v>
      </c>
      <c r="N14" s="839" t="n">
        <f aca="false">ROUND(AL14,0)</f>
        <v>0</v>
      </c>
      <c r="O14" s="839" t="n">
        <f aca="false">ROUND(AM14,0)</f>
        <v>0</v>
      </c>
      <c r="P14" s="839" t="n">
        <f aca="false">ROUND(AN14,0)</f>
        <v>0</v>
      </c>
      <c r="Q14" s="839" t="n">
        <f aca="false">ROUND(AO14,0)</f>
        <v>0</v>
      </c>
      <c r="R14" s="839" t="n">
        <f aca="false">ROUND(AP14,0)</f>
        <v>0</v>
      </c>
      <c r="S14" s="839" t="n">
        <f aca="false">ROUND(AQ14,0)</f>
        <v>0</v>
      </c>
      <c r="T14" s="839" t="n">
        <f aca="false">ROUND(AR14,0)</f>
        <v>0</v>
      </c>
      <c r="U14" s="839" t="n">
        <f aca="false">ROUND(AS14,0)</f>
        <v>0</v>
      </c>
      <c r="V14" s="839" t="n">
        <f aca="false">ROUND(AT14,0)</f>
        <v>0</v>
      </c>
      <c r="W14" s="839" t="n">
        <f aca="false">ROUND(AU14,0)</f>
        <v>0</v>
      </c>
      <c r="X14" s="839" t="n">
        <f aca="false">ROUND(AV14,0)</f>
        <v>0</v>
      </c>
      <c r="Y14" s="840" t="n">
        <f aca="false">SUM(C14:X14)</f>
        <v>0</v>
      </c>
      <c r="Z14" s="286" t="n">
        <f aca="false">t1!M14</f>
        <v>0</v>
      </c>
      <c r="AA14" s="735"/>
      <c r="AB14" s="735"/>
      <c r="AC14" s="735"/>
      <c r="AD14" s="841"/>
      <c r="AE14" s="841"/>
      <c r="AF14" s="841"/>
      <c r="AG14" s="841"/>
      <c r="AH14" s="841"/>
      <c r="AI14" s="841"/>
      <c r="AJ14" s="841"/>
      <c r="AK14" s="841"/>
      <c r="AL14" s="841"/>
      <c r="AM14" s="841"/>
      <c r="AN14" s="841"/>
      <c r="AO14" s="841"/>
      <c r="AP14" s="841"/>
      <c r="AQ14" s="841"/>
      <c r="AR14" s="841"/>
      <c r="AS14" s="841"/>
      <c r="AT14" s="841"/>
      <c r="AU14" s="841"/>
      <c r="AV14" s="841"/>
      <c r="AW14" s="840" t="n">
        <f aca="false">SUM(AA14:AV14)</f>
        <v>0</v>
      </c>
      <c r="AX14" s="286" t="n">
        <f aca="false">t1!AR11</f>
        <v>0</v>
      </c>
      <c r="BQ14" s="842" t="s">
        <v>121</v>
      </c>
      <c r="CA14" s="842" t="s">
        <v>121</v>
      </c>
    </row>
    <row r="15" customFormat="false" ht="12.75" hidden="false" customHeight="true" outlineLevel="0" collapsed="false">
      <c r="A15" s="278" t="str">
        <f aca="false">t1!A15</f>
        <v>ALTE SPECIALIZZ. IN D.O. </v>
      </c>
      <c r="B15" s="595" t="str">
        <f aca="false">t1!B15</f>
        <v>0D0I95</v>
      </c>
      <c r="C15" s="838" t="n">
        <f aca="false">ROUND(AA15,0)</f>
        <v>0</v>
      </c>
      <c r="D15" s="838" t="n">
        <f aca="false">ROUND(AB15,0)</f>
        <v>0</v>
      </c>
      <c r="E15" s="838" t="n">
        <f aca="false">ROUND(AC15,0)</f>
        <v>0</v>
      </c>
      <c r="F15" s="839" t="n">
        <f aca="false">ROUND(AD15,0)</f>
        <v>0</v>
      </c>
      <c r="G15" s="839" t="n">
        <f aca="false">ROUND(AE15,0)</f>
        <v>0</v>
      </c>
      <c r="H15" s="839" t="n">
        <f aca="false">ROUND(AF15,0)</f>
        <v>0</v>
      </c>
      <c r="I15" s="839" t="n">
        <f aca="false">ROUND(AG15,0)</f>
        <v>0</v>
      </c>
      <c r="J15" s="839" t="n">
        <f aca="false">ROUND(AH15,0)</f>
        <v>0</v>
      </c>
      <c r="K15" s="839" t="n">
        <f aca="false">ROUND(AI15,0)</f>
        <v>0</v>
      </c>
      <c r="L15" s="839" t="n">
        <f aca="false">ROUND(AJ15,0)</f>
        <v>0</v>
      </c>
      <c r="M15" s="839" t="n">
        <f aca="false">ROUND(AK15,0)</f>
        <v>0</v>
      </c>
      <c r="N15" s="839" t="n">
        <f aca="false">ROUND(AL15,0)</f>
        <v>0</v>
      </c>
      <c r="O15" s="839" t="n">
        <f aca="false">ROUND(AM15,0)</f>
        <v>0</v>
      </c>
      <c r="P15" s="839" t="n">
        <f aca="false">ROUND(AN15,0)</f>
        <v>0</v>
      </c>
      <c r="Q15" s="839" t="n">
        <f aca="false">ROUND(AO15,0)</f>
        <v>0</v>
      </c>
      <c r="R15" s="839" t="n">
        <f aca="false">ROUND(AP15,0)</f>
        <v>0</v>
      </c>
      <c r="S15" s="839" t="n">
        <f aca="false">ROUND(AQ15,0)</f>
        <v>0</v>
      </c>
      <c r="T15" s="839" t="n">
        <f aca="false">ROUND(AR15,0)</f>
        <v>0</v>
      </c>
      <c r="U15" s="839" t="n">
        <f aca="false">ROUND(AS15,0)</f>
        <v>0</v>
      </c>
      <c r="V15" s="839" t="n">
        <f aca="false">ROUND(AT15,0)</f>
        <v>0</v>
      </c>
      <c r="W15" s="839" t="n">
        <f aca="false">ROUND(AU15,0)</f>
        <v>0</v>
      </c>
      <c r="X15" s="839" t="n">
        <f aca="false">ROUND(AV15,0)</f>
        <v>0</v>
      </c>
      <c r="Y15" s="840" t="n">
        <f aca="false">SUM(C15:X15)</f>
        <v>0</v>
      </c>
      <c r="Z15" s="286" t="n">
        <f aca="false">t1!M15</f>
        <v>0</v>
      </c>
      <c r="AA15" s="735"/>
      <c r="AB15" s="735"/>
      <c r="AC15" s="735"/>
      <c r="AD15" s="841"/>
      <c r="AE15" s="841"/>
      <c r="AF15" s="841"/>
      <c r="AG15" s="841"/>
      <c r="AH15" s="841"/>
      <c r="AI15" s="841"/>
      <c r="AJ15" s="841"/>
      <c r="AK15" s="841"/>
      <c r="AL15" s="841"/>
      <c r="AM15" s="841"/>
      <c r="AN15" s="841"/>
      <c r="AO15" s="841"/>
      <c r="AP15" s="841"/>
      <c r="AQ15" s="841"/>
      <c r="AR15" s="841"/>
      <c r="AS15" s="841"/>
      <c r="AT15" s="841"/>
      <c r="AU15" s="841"/>
      <c r="AV15" s="841"/>
      <c r="AW15" s="840" t="n">
        <f aca="false">SUM(AA15:AV15)</f>
        <v>0</v>
      </c>
      <c r="AX15" s="286" t="n">
        <f aca="false">t1!AR15</f>
        <v>0</v>
      </c>
      <c r="BQ15" s="842" t="s">
        <v>600</v>
      </c>
      <c r="CA15" s="842" t="s">
        <v>600</v>
      </c>
    </row>
    <row r="16" customFormat="false" ht="12.75" hidden="false" customHeight="true" outlineLevel="0" collapsed="false">
      <c r="A16" s="278" t="str">
        <f aca="false">t1!A16</f>
        <v>RESPONSABILE DEI SERVIZI O DEGLI UFFICI IN D.O</v>
      </c>
      <c r="B16" s="595" t="str">
        <f aca="false">t1!B16</f>
        <v>0D0I96</v>
      </c>
      <c r="C16" s="838" t="n">
        <f aca="false">ROUND(AA16,0)</f>
        <v>0</v>
      </c>
      <c r="D16" s="838" t="n">
        <f aca="false">ROUND(AB16,0)</f>
        <v>0</v>
      </c>
      <c r="E16" s="838" t="n">
        <f aca="false">ROUND(AC16,0)</f>
        <v>0</v>
      </c>
      <c r="F16" s="839" t="n">
        <f aca="false">ROUND(AD16,0)</f>
        <v>0</v>
      </c>
      <c r="G16" s="839" t="n">
        <f aca="false">ROUND(AE16,0)</f>
        <v>0</v>
      </c>
      <c r="H16" s="839" t="n">
        <f aca="false">ROUND(AF16,0)</f>
        <v>0</v>
      </c>
      <c r="I16" s="839" t="n">
        <f aca="false">ROUND(AG16,0)</f>
        <v>0</v>
      </c>
      <c r="J16" s="839" t="n">
        <f aca="false">ROUND(AH16,0)</f>
        <v>0</v>
      </c>
      <c r="K16" s="839" t="n">
        <f aca="false">ROUND(AI16,0)</f>
        <v>0</v>
      </c>
      <c r="L16" s="839" t="n">
        <f aca="false">ROUND(AJ16,0)</f>
        <v>0</v>
      </c>
      <c r="M16" s="839" t="n">
        <f aca="false">ROUND(AK16,0)</f>
        <v>0</v>
      </c>
      <c r="N16" s="839" t="n">
        <f aca="false">ROUND(AL16,0)</f>
        <v>0</v>
      </c>
      <c r="O16" s="839" t="n">
        <f aca="false">ROUND(AM16,0)</f>
        <v>0</v>
      </c>
      <c r="P16" s="839" t="n">
        <f aca="false">ROUND(AN16,0)</f>
        <v>0</v>
      </c>
      <c r="Q16" s="839" t="n">
        <f aca="false">ROUND(AO16,0)</f>
        <v>0</v>
      </c>
      <c r="R16" s="839" t="n">
        <f aca="false">ROUND(AP16,0)</f>
        <v>0</v>
      </c>
      <c r="S16" s="839" t="n">
        <f aca="false">ROUND(AQ16,0)</f>
        <v>0</v>
      </c>
      <c r="T16" s="839" t="n">
        <f aca="false">ROUND(AR16,0)</f>
        <v>0</v>
      </c>
      <c r="U16" s="839" t="n">
        <f aca="false">ROUND(AS16,0)</f>
        <v>0</v>
      </c>
      <c r="V16" s="839" t="n">
        <f aca="false">ROUND(AT16,0)</f>
        <v>0</v>
      </c>
      <c r="W16" s="839" t="n">
        <f aca="false">ROUND(AU16,0)</f>
        <v>0</v>
      </c>
      <c r="X16" s="839" t="n">
        <f aca="false">ROUND(AV16,0)</f>
        <v>0</v>
      </c>
      <c r="Y16" s="840" t="n">
        <f aca="false">SUM(C16:X16)</f>
        <v>0</v>
      </c>
      <c r="Z16" s="286" t="n">
        <f aca="false">t1!M16</f>
        <v>0</v>
      </c>
      <c r="AA16" s="735"/>
      <c r="AB16" s="735"/>
      <c r="AC16" s="735"/>
      <c r="AD16" s="841"/>
      <c r="AE16" s="841"/>
      <c r="AF16" s="841"/>
      <c r="AG16" s="841"/>
      <c r="AH16" s="841"/>
      <c r="AI16" s="841"/>
      <c r="AJ16" s="841"/>
      <c r="AK16" s="841"/>
      <c r="AL16" s="841"/>
      <c r="AM16" s="841"/>
      <c r="AN16" s="841"/>
      <c r="AO16" s="841"/>
      <c r="AP16" s="841"/>
      <c r="AQ16" s="841"/>
      <c r="AR16" s="841"/>
      <c r="AS16" s="841"/>
      <c r="AT16" s="841"/>
      <c r="AU16" s="841"/>
      <c r="AV16" s="841"/>
      <c r="AW16" s="840" t="n">
        <f aca="false">SUM(AA16:AV16)</f>
        <v>0</v>
      </c>
      <c r="AX16" s="286" t="n">
        <f aca="false">t1!AR16</f>
        <v>0</v>
      </c>
      <c r="BQ16" s="842" t="s">
        <v>601</v>
      </c>
      <c r="CA16" s="842" t="s">
        <v>601</v>
      </c>
    </row>
    <row r="17" customFormat="false" ht="12.75" hidden="false" customHeight="true" outlineLevel="0" collapsed="false">
      <c r="A17" s="278" t="str">
        <f aca="false">t1!A17</f>
        <v>FUNZIONARI ED ELEVATA QUALIFICAZIONE</v>
      </c>
      <c r="B17" s="595" t="str">
        <f aca="false">t1!B17</f>
        <v>0FZEQF</v>
      </c>
      <c r="C17" s="838" t="n">
        <f aca="false">ROUND(AA17,0)</f>
        <v>0</v>
      </c>
      <c r="D17" s="838" t="n">
        <f aca="false">ROUND(AB17,0)</f>
        <v>0</v>
      </c>
      <c r="E17" s="838" t="n">
        <f aca="false">ROUND(AC17,0)</f>
        <v>0</v>
      </c>
      <c r="F17" s="839" t="n">
        <f aca="false">ROUND(AD17,0)</f>
        <v>0</v>
      </c>
      <c r="G17" s="839" t="n">
        <f aca="false">ROUND(AE17,0)</f>
        <v>0</v>
      </c>
      <c r="H17" s="839" t="n">
        <f aca="false">ROUND(AF17,0)</f>
        <v>0</v>
      </c>
      <c r="I17" s="839" t="n">
        <f aca="false">ROUND(AG17,0)</f>
        <v>0</v>
      </c>
      <c r="J17" s="839" t="n">
        <f aca="false">ROUND(AH17,0)</f>
        <v>0</v>
      </c>
      <c r="K17" s="839" t="n">
        <f aca="false">ROUND(AI17,0)</f>
        <v>0</v>
      </c>
      <c r="L17" s="839" t="n">
        <f aca="false">ROUND(AJ17,0)</f>
        <v>0</v>
      </c>
      <c r="M17" s="839" t="n">
        <f aca="false">ROUND(AK17,0)</f>
        <v>0</v>
      </c>
      <c r="N17" s="839" t="n">
        <f aca="false">ROUND(AL17,0)</f>
        <v>0</v>
      </c>
      <c r="O17" s="839" t="n">
        <f aca="false">ROUND(AM17,0)</f>
        <v>0</v>
      </c>
      <c r="P17" s="839" t="n">
        <f aca="false">ROUND(AN17,0)</f>
        <v>0</v>
      </c>
      <c r="Q17" s="839" t="n">
        <f aca="false">ROUND(AO17,0)</f>
        <v>0</v>
      </c>
      <c r="R17" s="839" t="n">
        <f aca="false">ROUND(AP17,0)</f>
        <v>0</v>
      </c>
      <c r="S17" s="839" t="n">
        <f aca="false">ROUND(AQ17,0)</f>
        <v>0</v>
      </c>
      <c r="T17" s="839" t="n">
        <f aca="false">ROUND(AR17,0)</f>
        <v>0</v>
      </c>
      <c r="U17" s="839" t="n">
        <f aca="false">ROUND(AS17,0)</f>
        <v>0</v>
      </c>
      <c r="V17" s="839" t="n">
        <f aca="false">ROUND(AT17,0)</f>
        <v>0</v>
      </c>
      <c r="W17" s="839" t="n">
        <f aca="false">ROUND(AU17,0)</f>
        <v>0</v>
      </c>
      <c r="X17" s="839" t="n">
        <f aca="false">ROUND(AV17,0)</f>
        <v>0</v>
      </c>
      <c r="Y17" s="840" t="n">
        <f aca="false">SUM(C17:X17)</f>
        <v>0</v>
      </c>
      <c r="Z17" s="286" t="n">
        <f aca="false">t1!M17</f>
        <v>0</v>
      </c>
      <c r="AA17" s="735"/>
      <c r="AB17" s="735"/>
      <c r="AC17" s="735"/>
      <c r="AD17" s="841"/>
      <c r="AE17" s="841"/>
      <c r="AF17" s="841"/>
      <c r="AG17" s="841"/>
      <c r="AH17" s="841"/>
      <c r="AI17" s="841"/>
      <c r="AJ17" s="841"/>
      <c r="AK17" s="841"/>
      <c r="AL17" s="841"/>
      <c r="AM17" s="841"/>
      <c r="AN17" s="841"/>
      <c r="AO17" s="841"/>
      <c r="AP17" s="841"/>
      <c r="AQ17" s="841"/>
      <c r="AR17" s="841"/>
      <c r="AS17" s="841"/>
      <c r="AT17" s="841"/>
      <c r="AU17" s="841"/>
      <c r="AV17" s="841"/>
      <c r="AW17" s="840" t="n">
        <f aca="false">SUM(AA17:AV17)</f>
        <v>0</v>
      </c>
      <c r="AX17" s="286" t="n">
        <f aca="false">t1!AR17</f>
        <v>0</v>
      </c>
      <c r="BQ17" s="842" t="s">
        <v>601</v>
      </c>
      <c r="CA17" s="842" t="s">
        <v>601</v>
      </c>
    </row>
    <row r="18" customFormat="false" ht="12.75" hidden="false" customHeight="true" outlineLevel="0" collapsed="false">
      <c r="A18" s="278" t="str">
        <f aca="false">t1!A18</f>
        <v>ISTRUTTORI</v>
      </c>
      <c r="B18" s="595" t="str">
        <f aca="false">t1!B18</f>
        <v>0IR000</v>
      </c>
      <c r="C18" s="838" t="n">
        <f aca="false">ROUND(AA18,0)</f>
        <v>0</v>
      </c>
      <c r="D18" s="838" t="n">
        <f aca="false">ROUND(AB18,0)</f>
        <v>0</v>
      </c>
      <c r="E18" s="838" t="n">
        <f aca="false">ROUND(AC18,0)</f>
        <v>0</v>
      </c>
      <c r="F18" s="839" t="n">
        <f aca="false">ROUND(AD18,0)</f>
        <v>0</v>
      </c>
      <c r="G18" s="839" t="n">
        <f aca="false">ROUND(AE18,0)</f>
        <v>0</v>
      </c>
      <c r="H18" s="839" t="n">
        <f aca="false">ROUND(AF18,0)</f>
        <v>0</v>
      </c>
      <c r="I18" s="839" t="n">
        <f aca="false">ROUND(AG18,0)</f>
        <v>0</v>
      </c>
      <c r="J18" s="839" t="n">
        <f aca="false">ROUND(AH18,0)</f>
        <v>0</v>
      </c>
      <c r="K18" s="839" t="n">
        <f aca="false">ROUND(AI18,0)</f>
        <v>0</v>
      </c>
      <c r="L18" s="839" t="n">
        <f aca="false">ROUND(AJ18,0)</f>
        <v>0</v>
      </c>
      <c r="M18" s="839" t="n">
        <f aca="false">ROUND(AK18,0)</f>
        <v>0</v>
      </c>
      <c r="N18" s="839" t="n">
        <f aca="false">ROUND(AL18,0)</f>
        <v>0</v>
      </c>
      <c r="O18" s="839" t="n">
        <f aca="false">ROUND(AM18,0)</f>
        <v>0</v>
      </c>
      <c r="P18" s="839" t="n">
        <f aca="false">ROUND(AN18,0)</f>
        <v>0</v>
      </c>
      <c r="Q18" s="839" t="n">
        <f aca="false">ROUND(AO18,0)</f>
        <v>0</v>
      </c>
      <c r="R18" s="839" t="n">
        <f aca="false">ROUND(AP18,0)</f>
        <v>0</v>
      </c>
      <c r="S18" s="839" t="n">
        <f aca="false">ROUND(AQ18,0)</f>
        <v>0</v>
      </c>
      <c r="T18" s="839" t="n">
        <f aca="false">ROUND(AR18,0)</f>
        <v>0</v>
      </c>
      <c r="U18" s="839" t="n">
        <f aca="false">ROUND(AS18,0)</f>
        <v>0</v>
      </c>
      <c r="V18" s="839" t="n">
        <f aca="false">ROUND(AT18,0)</f>
        <v>0</v>
      </c>
      <c r="W18" s="839" t="n">
        <f aca="false">ROUND(AU18,0)</f>
        <v>0</v>
      </c>
      <c r="X18" s="839" t="n">
        <f aca="false">ROUND(AV18,0)</f>
        <v>0</v>
      </c>
      <c r="Y18" s="840" t="n">
        <f aca="false">SUM(C18:X18)</f>
        <v>0</v>
      </c>
      <c r="Z18" s="286" t="n">
        <f aca="false">t1!M18</f>
        <v>0</v>
      </c>
      <c r="AA18" s="735"/>
      <c r="AB18" s="735"/>
      <c r="AC18" s="735"/>
      <c r="AD18" s="841"/>
      <c r="AE18" s="841"/>
      <c r="AF18" s="841"/>
      <c r="AG18" s="841"/>
      <c r="AH18" s="841"/>
      <c r="AI18" s="841"/>
      <c r="AJ18" s="841"/>
      <c r="AK18" s="841"/>
      <c r="AL18" s="841"/>
      <c r="AM18" s="841"/>
      <c r="AN18" s="841"/>
      <c r="AO18" s="841"/>
      <c r="AP18" s="841"/>
      <c r="AQ18" s="841"/>
      <c r="AR18" s="841"/>
      <c r="AS18" s="841"/>
      <c r="AT18" s="841"/>
      <c r="AU18" s="841"/>
      <c r="AV18" s="841"/>
      <c r="AW18" s="840" t="n">
        <f aca="false">SUM(AA18:AV18)</f>
        <v>0</v>
      </c>
      <c r="AX18" s="286" t="n">
        <f aca="false">t1!AR18</f>
        <v>0</v>
      </c>
      <c r="BQ18" s="842" t="s">
        <v>601</v>
      </c>
      <c r="CA18" s="842" t="s">
        <v>601</v>
      </c>
    </row>
    <row r="19" customFormat="false" ht="12.75" hidden="false" customHeight="true" outlineLevel="0" collapsed="false">
      <c r="A19" s="278" t="str">
        <f aca="false">t1!A19</f>
        <v>OPERATORI ESPERTI</v>
      </c>
      <c r="B19" s="595" t="str">
        <f aca="false">t1!B19</f>
        <v>0OEESP</v>
      </c>
      <c r="C19" s="838" t="n">
        <f aca="false">ROUND(AA19,0)</f>
        <v>0</v>
      </c>
      <c r="D19" s="838" t="n">
        <f aca="false">ROUND(AB19,0)</f>
        <v>0</v>
      </c>
      <c r="E19" s="838" t="n">
        <f aca="false">ROUND(AC19,0)</f>
        <v>0</v>
      </c>
      <c r="F19" s="839" t="n">
        <f aca="false">ROUND(AD19,0)</f>
        <v>0</v>
      </c>
      <c r="G19" s="839" t="n">
        <f aca="false">ROUND(AE19,0)</f>
        <v>0</v>
      </c>
      <c r="H19" s="839" t="n">
        <f aca="false">ROUND(AF19,0)</f>
        <v>0</v>
      </c>
      <c r="I19" s="839" t="n">
        <f aca="false">ROUND(AG19,0)</f>
        <v>0</v>
      </c>
      <c r="J19" s="839" t="n">
        <f aca="false">ROUND(AH19,0)</f>
        <v>0</v>
      </c>
      <c r="K19" s="839" t="n">
        <f aca="false">ROUND(AI19,0)</f>
        <v>0</v>
      </c>
      <c r="L19" s="839" t="n">
        <f aca="false">ROUND(AJ19,0)</f>
        <v>0</v>
      </c>
      <c r="M19" s="839" t="n">
        <f aca="false">ROUND(AK19,0)</f>
        <v>0</v>
      </c>
      <c r="N19" s="839" t="n">
        <f aca="false">ROUND(AL19,0)</f>
        <v>0</v>
      </c>
      <c r="O19" s="839" t="n">
        <f aca="false">ROUND(AM19,0)</f>
        <v>0</v>
      </c>
      <c r="P19" s="839" t="n">
        <f aca="false">ROUND(AN19,0)</f>
        <v>0</v>
      </c>
      <c r="Q19" s="839" t="n">
        <f aca="false">ROUND(AO19,0)</f>
        <v>0</v>
      </c>
      <c r="R19" s="839" t="n">
        <f aca="false">ROUND(AP19,0)</f>
        <v>0</v>
      </c>
      <c r="S19" s="839" t="n">
        <f aca="false">ROUND(AQ19,0)</f>
        <v>0</v>
      </c>
      <c r="T19" s="839" t="n">
        <f aca="false">ROUND(AR19,0)</f>
        <v>0</v>
      </c>
      <c r="U19" s="839" t="n">
        <f aca="false">ROUND(AS19,0)</f>
        <v>0</v>
      </c>
      <c r="V19" s="839" t="n">
        <f aca="false">ROUND(AT19,0)</f>
        <v>0</v>
      </c>
      <c r="W19" s="839" t="n">
        <f aca="false">ROUND(AU19,0)</f>
        <v>0</v>
      </c>
      <c r="X19" s="839" t="n">
        <f aca="false">ROUND(AV19,0)</f>
        <v>0</v>
      </c>
      <c r="Y19" s="840" t="n">
        <f aca="false">SUM(C19:X19)</f>
        <v>0</v>
      </c>
      <c r="Z19" s="286" t="n">
        <f aca="false">t1!M19</f>
        <v>0</v>
      </c>
      <c r="AA19" s="735"/>
      <c r="AB19" s="735"/>
      <c r="AC19" s="735"/>
      <c r="AD19" s="841"/>
      <c r="AE19" s="841"/>
      <c r="AF19" s="841"/>
      <c r="AG19" s="841"/>
      <c r="AH19" s="841"/>
      <c r="AI19" s="841"/>
      <c r="AJ19" s="841"/>
      <c r="AK19" s="841"/>
      <c r="AL19" s="841"/>
      <c r="AM19" s="841"/>
      <c r="AN19" s="841"/>
      <c r="AO19" s="841"/>
      <c r="AP19" s="841"/>
      <c r="AQ19" s="841"/>
      <c r="AR19" s="841"/>
      <c r="AS19" s="841"/>
      <c r="AT19" s="841"/>
      <c r="AU19" s="841"/>
      <c r="AV19" s="841"/>
      <c r="AW19" s="840" t="n">
        <f aca="false">SUM(AA19:AV19)</f>
        <v>0</v>
      </c>
      <c r="AX19" s="286" t="n">
        <f aca="false">t1!AR19</f>
        <v>0</v>
      </c>
      <c r="BQ19" s="842" t="s">
        <v>601</v>
      </c>
      <c r="CA19" s="842" t="s">
        <v>601</v>
      </c>
    </row>
    <row r="20" customFormat="false" ht="12.75" hidden="false" customHeight="true" outlineLevel="0" collapsed="false">
      <c r="A20" s="278" t="str">
        <f aca="false">t1!A20</f>
        <v>OPERATORI</v>
      </c>
      <c r="B20" s="595" t="str">
        <f aca="false">t1!B20</f>
        <v>0OP000</v>
      </c>
      <c r="C20" s="838" t="n">
        <f aca="false">ROUND(AA20,0)</f>
        <v>0</v>
      </c>
      <c r="D20" s="838" t="n">
        <f aca="false">ROUND(AB20,0)</f>
        <v>0</v>
      </c>
      <c r="E20" s="838" t="n">
        <f aca="false">ROUND(AC20,0)</f>
        <v>0</v>
      </c>
      <c r="F20" s="839" t="n">
        <f aca="false">ROUND(AD20,0)</f>
        <v>0</v>
      </c>
      <c r="G20" s="839" t="n">
        <f aca="false">ROUND(AE20,0)</f>
        <v>0</v>
      </c>
      <c r="H20" s="839" t="n">
        <f aca="false">ROUND(AF20,0)</f>
        <v>0</v>
      </c>
      <c r="I20" s="839" t="n">
        <f aca="false">ROUND(AG20,0)</f>
        <v>0</v>
      </c>
      <c r="J20" s="839" t="n">
        <f aca="false">ROUND(AH20,0)</f>
        <v>0</v>
      </c>
      <c r="K20" s="839" t="n">
        <f aca="false">ROUND(AI20,0)</f>
        <v>0</v>
      </c>
      <c r="L20" s="839" t="n">
        <f aca="false">ROUND(AJ20,0)</f>
        <v>0</v>
      </c>
      <c r="M20" s="839" t="n">
        <f aca="false">ROUND(AK20,0)</f>
        <v>0</v>
      </c>
      <c r="N20" s="839" t="n">
        <f aca="false">ROUND(AL20,0)</f>
        <v>0</v>
      </c>
      <c r="O20" s="839" t="n">
        <f aca="false">ROUND(AM20,0)</f>
        <v>0</v>
      </c>
      <c r="P20" s="839" t="n">
        <f aca="false">ROUND(AN20,0)</f>
        <v>0</v>
      </c>
      <c r="Q20" s="839" t="n">
        <f aca="false">ROUND(AO20,0)</f>
        <v>0</v>
      </c>
      <c r="R20" s="839" t="n">
        <f aca="false">ROUND(AP20,0)</f>
        <v>0</v>
      </c>
      <c r="S20" s="839" t="n">
        <f aca="false">ROUND(AQ20,0)</f>
        <v>0</v>
      </c>
      <c r="T20" s="839" t="n">
        <f aca="false">ROUND(AR20,0)</f>
        <v>0</v>
      </c>
      <c r="U20" s="839" t="n">
        <f aca="false">ROUND(AS20,0)</f>
        <v>0</v>
      </c>
      <c r="V20" s="839" t="n">
        <f aca="false">ROUND(AT20,0)</f>
        <v>0</v>
      </c>
      <c r="W20" s="839" t="n">
        <f aca="false">ROUND(AU20,0)</f>
        <v>0</v>
      </c>
      <c r="X20" s="839" t="n">
        <f aca="false">ROUND(AV20,0)</f>
        <v>0</v>
      </c>
      <c r="Y20" s="840" t="n">
        <f aca="false">SUM(C20:X20)</f>
        <v>0</v>
      </c>
      <c r="Z20" s="286" t="n">
        <f aca="false">t1!M20</f>
        <v>0</v>
      </c>
      <c r="AA20" s="735"/>
      <c r="AB20" s="735"/>
      <c r="AC20" s="735"/>
      <c r="AD20" s="841"/>
      <c r="AE20" s="841"/>
      <c r="AF20" s="841"/>
      <c r="AG20" s="841"/>
      <c r="AH20" s="841"/>
      <c r="AI20" s="841"/>
      <c r="AJ20" s="841"/>
      <c r="AK20" s="841"/>
      <c r="AL20" s="841"/>
      <c r="AM20" s="841"/>
      <c r="AN20" s="841"/>
      <c r="AO20" s="841"/>
      <c r="AP20" s="841"/>
      <c r="AQ20" s="841"/>
      <c r="AR20" s="841"/>
      <c r="AS20" s="841"/>
      <c r="AT20" s="841"/>
      <c r="AU20" s="841"/>
      <c r="AV20" s="841"/>
      <c r="AW20" s="840" t="n">
        <f aca="false">SUM(AA20:AV20)</f>
        <v>0</v>
      </c>
      <c r="AX20" s="286" t="n">
        <f aca="false">t1!AR20</f>
        <v>0</v>
      </c>
      <c r="BQ20" s="842" t="s">
        <v>601</v>
      </c>
      <c r="CA20" s="842" t="s">
        <v>601</v>
      </c>
    </row>
    <row r="21" customFormat="false" ht="12.75" hidden="false" customHeight="true" outlineLevel="0" collapsed="false">
      <c r="A21" s="278" t="str">
        <f aca="false">t1!A21</f>
        <v>CONTRATTISTI</v>
      </c>
      <c r="B21" s="595" t="str">
        <f aca="false">t1!B21</f>
        <v>000061</v>
      </c>
      <c r="C21" s="838" t="n">
        <f aca="false">ROUND(AA21,0)</f>
        <v>0</v>
      </c>
      <c r="D21" s="838" t="n">
        <f aca="false">ROUND(AB21,0)</f>
        <v>0</v>
      </c>
      <c r="E21" s="838" t="n">
        <f aca="false">ROUND(AC21,0)</f>
        <v>0</v>
      </c>
      <c r="F21" s="839" t="n">
        <f aca="false">ROUND(AD21,0)</f>
        <v>0</v>
      </c>
      <c r="G21" s="839" t="n">
        <f aca="false">ROUND(AE21,0)</f>
        <v>0</v>
      </c>
      <c r="H21" s="839" t="n">
        <f aca="false">ROUND(AF21,0)</f>
        <v>0</v>
      </c>
      <c r="I21" s="839" t="n">
        <f aca="false">ROUND(AG21,0)</f>
        <v>0</v>
      </c>
      <c r="J21" s="839" t="n">
        <f aca="false">ROUND(AH21,0)</f>
        <v>0</v>
      </c>
      <c r="K21" s="839" t="n">
        <f aca="false">ROUND(AI21,0)</f>
        <v>0</v>
      </c>
      <c r="L21" s="839" t="n">
        <f aca="false">ROUND(AJ21,0)</f>
        <v>0</v>
      </c>
      <c r="M21" s="839" t="n">
        <f aca="false">ROUND(AK21,0)</f>
        <v>0</v>
      </c>
      <c r="N21" s="839" t="n">
        <f aca="false">ROUND(AL21,0)</f>
        <v>0</v>
      </c>
      <c r="O21" s="839" t="n">
        <f aca="false">ROUND(AM21,0)</f>
        <v>0</v>
      </c>
      <c r="P21" s="839" t="n">
        <f aca="false">ROUND(AN21,0)</f>
        <v>0</v>
      </c>
      <c r="Q21" s="839" t="n">
        <f aca="false">ROUND(AO21,0)</f>
        <v>0</v>
      </c>
      <c r="R21" s="839" t="n">
        <f aca="false">ROUND(AP21,0)</f>
        <v>0</v>
      </c>
      <c r="S21" s="839" t="n">
        <f aca="false">ROUND(AQ21,0)</f>
        <v>0</v>
      </c>
      <c r="T21" s="839" t="n">
        <f aca="false">ROUND(AR21,0)</f>
        <v>0</v>
      </c>
      <c r="U21" s="839" t="n">
        <f aca="false">ROUND(AS21,0)</f>
        <v>0</v>
      </c>
      <c r="V21" s="839" t="n">
        <f aca="false">ROUND(AT21,0)</f>
        <v>0</v>
      </c>
      <c r="W21" s="839" t="n">
        <f aca="false">ROUND(AU21,0)</f>
        <v>0</v>
      </c>
      <c r="X21" s="839" t="n">
        <f aca="false">ROUND(AV21,0)</f>
        <v>0</v>
      </c>
      <c r="Y21" s="840" t="n">
        <f aca="false">SUM(C21:X21)</f>
        <v>0</v>
      </c>
      <c r="Z21" s="286" t="n">
        <f aca="false">t1!M21</f>
        <v>0</v>
      </c>
      <c r="AA21" s="735"/>
      <c r="AB21" s="735"/>
      <c r="AC21" s="735"/>
      <c r="AD21" s="841"/>
      <c r="AE21" s="841"/>
      <c r="AF21" s="841"/>
      <c r="AG21" s="841"/>
      <c r="AH21" s="841"/>
      <c r="AI21" s="841"/>
      <c r="AJ21" s="841"/>
      <c r="AK21" s="841"/>
      <c r="AL21" s="841"/>
      <c r="AM21" s="841"/>
      <c r="AN21" s="841"/>
      <c r="AO21" s="841"/>
      <c r="AP21" s="841"/>
      <c r="AQ21" s="841"/>
      <c r="AR21" s="841"/>
      <c r="AS21" s="841"/>
      <c r="AT21" s="841"/>
      <c r="AU21" s="841"/>
      <c r="AV21" s="841"/>
      <c r="AW21" s="840" t="n">
        <f aca="false">SUM(AA21:AV21)</f>
        <v>0</v>
      </c>
      <c r="AX21" s="286" t="n">
        <f aca="false">t1!AR21</f>
        <v>0</v>
      </c>
      <c r="BQ21" s="842" t="s">
        <v>600</v>
      </c>
      <c r="CA21" s="842" t="s">
        <v>600</v>
      </c>
    </row>
    <row r="22" customFormat="false" ht="12.75" hidden="false" customHeight="true" outlineLevel="0" collapsed="false">
      <c r="A22" s="278" t="str">
        <f aca="false">t1!A22</f>
        <v>COLLABORATORE A T.D. ART. 90 TUEL</v>
      </c>
      <c r="B22" s="595" t="str">
        <f aca="false">t1!B22</f>
        <v>000096</v>
      </c>
      <c r="C22" s="838" t="n">
        <f aca="false">ROUND(AA22,0)</f>
        <v>0</v>
      </c>
      <c r="D22" s="838" t="n">
        <f aca="false">ROUND(AB22,0)</f>
        <v>0</v>
      </c>
      <c r="E22" s="838" t="n">
        <f aca="false">ROUND(AC22,0)</f>
        <v>0</v>
      </c>
      <c r="F22" s="839" t="n">
        <f aca="false">ROUND(AD22,0)</f>
        <v>0</v>
      </c>
      <c r="G22" s="839" t="n">
        <f aca="false">ROUND(AE22,0)</f>
        <v>0</v>
      </c>
      <c r="H22" s="839" t="n">
        <f aca="false">ROUND(AF22,0)</f>
        <v>0</v>
      </c>
      <c r="I22" s="839" t="n">
        <f aca="false">ROUND(AG22,0)</f>
        <v>0</v>
      </c>
      <c r="J22" s="839" t="n">
        <f aca="false">ROUND(AH22,0)</f>
        <v>0</v>
      </c>
      <c r="K22" s="839" t="n">
        <f aca="false">ROUND(AI22,0)</f>
        <v>0</v>
      </c>
      <c r="L22" s="839" t="n">
        <f aca="false">ROUND(AJ22,0)</f>
        <v>0</v>
      </c>
      <c r="M22" s="839" t="n">
        <f aca="false">ROUND(AK22,0)</f>
        <v>0</v>
      </c>
      <c r="N22" s="839" t="n">
        <f aca="false">ROUND(AL22,0)</f>
        <v>0</v>
      </c>
      <c r="O22" s="839" t="n">
        <f aca="false">ROUND(AM22,0)</f>
        <v>0</v>
      </c>
      <c r="P22" s="839" t="n">
        <f aca="false">ROUND(AN22,0)</f>
        <v>0</v>
      </c>
      <c r="Q22" s="839" t="n">
        <f aca="false">ROUND(AO22,0)</f>
        <v>0</v>
      </c>
      <c r="R22" s="839" t="n">
        <f aca="false">ROUND(AP22,0)</f>
        <v>0</v>
      </c>
      <c r="S22" s="839" t="n">
        <f aca="false">ROUND(AQ22,0)</f>
        <v>0</v>
      </c>
      <c r="T22" s="839" t="n">
        <f aca="false">ROUND(AR22,0)</f>
        <v>0</v>
      </c>
      <c r="U22" s="839" t="n">
        <f aca="false">ROUND(AS22,0)</f>
        <v>0</v>
      </c>
      <c r="V22" s="839" t="n">
        <f aca="false">ROUND(AT22,0)</f>
        <v>0</v>
      </c>
      <c r="W22" s="839" t="n">
        <f aca="false">ROUND(AU22,0)</f>
        <v>0</v>
      </c>
      <c r="X22" s="839" t="n">
        <f aca="false">ROUND(AV22,0)</f>
        <v>0</v>
      </c>
      <c r="Y22" s="840" t="n">
        <f aca="false">SUM(C22:X22)</f>
        <v>0</v>
      </c>
      <c r="Z22" s="286" t="n">
        <f aca="false">t1!M22</f>
        <v>0</v>
      </c>
      <c r="AA22" s="735"/>
      <c r="AB22" s="735"/>
      <c r="AC22" s="735"/>
      <c r="AD22" s="841"/>
      <c r="AE22" s="841"/>
      <c r="AF22" s="841"/>
      <c r="AG22" s="841"/>
      <c r="AH22" s="841"/>
      <c r="AI22" s="841"/>
      <c r="AJ22" s="841"/>
      <c r="AK22" s="841"/>
      <c r="AL22" s="841"/>
      <c r="AM22" s="841"/>
      <c r="AN22" s="841"/>
      <c r="AO22" s="841"/>
      <c r="AP22" s="841"/>
      <c r="AQ22" s="841"/>
      <c r="AR22" s="841"/>
      <c r="AS22" s="841"/>
      <c r="AT22" s="841"/>
      <c r="AU22" s="841"/>
      <c r="AV22" s="841"/>
      <c r="AW22" s="840" t="n">
        <f aca="false">SUM(AA22:AV22)</f>
        <v>0</v>
      </c>
      <c r="AX22" s="286" t="n">
        <f aca="false">t1!AR22</f>
        <v>0</v>
      </c>
      <c r="BQ22" s="842" t="s">
        <v>600</v>
      </c>
      <c r="CA22" s="842" t="s">
        <v>600</v>
      </c>
    </row>
    <row r="23" customFormat="false" ht="15" hidden="false" customHeight="true" outlineLevel="0" collapsed="false">
      <c r="A23" s="278" t="str">
        <f aca="false">t1!A23</f>
        <v>TOTALE</v>
      </c>
      <c r="B23" s="818"/>
      <c r="C23" s="843" t="n">
        <f aca="false">SUM(C6:C22)</f>
        <v>0</v>
      </c>
      <c r="D23" s="843" t="n">
        <f aca="false">SUM(D6:D22)</f>
        <v>0</v>
      </c>
      <c r="E23" s="843" t="n">
        <f aca="false">SUM(E6:E22)</f>
        <v>0</v>
      </c>
      <c r="F23" s="843" t="n">
        <f aca="false">SUM(F6:F22)</f>
        <v>0</v>
      </c>
      <c r="G23" s="843" t="n">
        <f aca="false">SUM(G6:G22)</f>
        <v>0</v>
      </c>
      <c r="H23" s="843" t="n">
        <f aca="false">SUM(H6:H22)</f>
        <v>0</v>
      </c>
      <c r="I23" s="843" t="n">
        <f aca="false">SUM(I6:I22)</f>
        <v>0</v>
      </c>
      <c r="J23" s="843" t="n">
        <f aca="false">SUM(J6:J22)</f>
        <v>0</v>
      </c>
      <c r="K23" s="843" t="n">
        <f aca="false">SUM(K6:K22)</f>
        <v>0</v>
      </c>
      <c r="L23" s="843" t="n">
        <f aca="false">SUM(L6:L22)</f>
        <v>0</v>
      </c>
      <c r="M23" s="843" t="n">
        <f aca="false">SUM(M6:M22)</f>
        <v>0</v>
      </c>
      <c r="N23" s="843" t="n">
        <f aca="false">SUM(N6:N22)</f>
        <v>0</v>
      </c>
      <c r="O23" s="843" t="n">
        <f aca="false">SUM(O6:O22)</f>
        <v>0</v>
      </c>
      <c r="P23" s="843" t="n">
        <f aca="false">SUM(P6:P22)</f>
        <v>0</v>
      </c>
      <c r="Q23" s="843" t="n">
        <f aca="false">SUM(Q6:Q22)</f>
        <v>0</v>
      </c>
      <c r="R23" s="843" t="n">
        <f aca="false">SUM(R6:R22)</f>
        <v>0</v>
      </c>
      <c r="S23" s="843" t="n">
        <f aca="false">SUM(S6:S22)</f>
        <v>0</v>
      </c>
      <c r="T23" s="843" t="n">
        <f aca="false">SUM(T6:T22)</f>
        <v>0</v>
      </c>
      <c r="U23" s="843" t="n">
        <f aca="false">SUM(U6:U22)</f>
        <v>0</v>
      </c>
      <c r="V23" s="843" t="n">
        <f aca="false">SUM(V6:V22)</f>
        <v>0</v>
      </c>
      <c r="W23" s="843" t="n">
        <f aca="false">SUM(W6:W22)</f>
        <v>0</v>
      </c>
      <c r="X23" s="843" t="n">
        <f aca="false">SUM(X6:X22)</f>
        <v>0</v>
      </c>
      <c r="Y23" s="821" t="n">
        <f aca="false">SUM(Y6:Y22)</f>
        <v>0</v>
      </c>
      <c r="Z23" s="286"/>
      <c r="AA23" s="843" t="n">
        <f aca="false">SUM(AA6:AA22)</f>
        <v>0</v>
      </c>
      <c r="AB23" s="843" t="n">
        <f aca="false">SUM(AB6:AB22)</f>
        <v>0</v>
      </c>
      <c r="AC23" s="843" t="n">
        <f aca="false">SUM(AC6:AC22)</f>
        <v>0</v>
      </c>
      <c r="AD23" s="843" t="n">
        <f aca="false">SUM(AD6:AD22)</f>
        <v>0</v>
      </c>
      <c r="AE23" s="843" t="n">
        <f aca="false">SUM(AE6:AE22)</f>
        <v>0</v>
      </c>
      <c r="AF23" s="843" t="n">
        <f aca="false">SUM(AF6:AF22)</f>
        <v>0</v>
      </c>
      <c r="AG23" s="843" t="n">
        <f aca="false">SUM(AG6:AG22)</f>
        <v>0</v>
      </c>
      <c r="AH23" s="843" t="n">
        <f aca="false">SUM(AH6:AH22)</f>
        <v>0</v>
      </c>
      <c r="AI23" s="843" t="n">
        <f aca="false">SUM(AI6:AI22)</f>
        <v>0</v>
      </c>
      <c r="AJ23" s="843" t="n">
        <f aca="false">SUM(AJ6:AJ22)</f>
        <v>0</v>
      </c>
      <c r="AK23" s="843" t="n">
        <f aca="false">SUM(AK6:AK22)</f>
        <v>0</v>
      </c>
      <c r="AL23" s="843" t="n">
        <f aca="false">SUM(AL6:AL22)</f>
        <v>0</v>
      </c>
      <c r="AM23" s="843" t="n">
        <f aca="false">SUM(AM6:AM22)</f>
        <v>0</v>
      </c>
      <c r="AN23" s="843" t="n">
        <f aca="false">SUM(AN6:AN22)</f>
        <v>0</v>
      </c>
      <c r="AO23" s="843" t="n">
        <f aca="false">SUM(AO6:AO22)</f>
        <v>0</v>
      </c>
      <c r="AP23" s="843" t="n">
        <f aca="false">SUM(AP6:AP22)</f>
        <v>0</v>
      </c>
      <c r="AQ23" s="843" t="n">
        <f aca="false">SUM(AQ6:AQ22)</f>
        <v>0</v>
      </c>
      <c r="AR23" s="843" t="n">
        <f aca="false">SUM(AR6:AR22)</f>
        <v>0</v>
      </c>
      <c r="AS23" s="843" t="n">
        <f aca="false">SUM(AS6:AS22)</f>
        <v>0</v>
      </c>
      <c r="AT23" s="843" t="n">
        <f aca="false">SUM(AT6:AT22)</f>
        <v>0</v>
      </c>
      <c r="AU23" s="843" t="n">
        <f aca="false">SUM(AU6:AU22)</f>
        <v>0</v>
      </c>
      <c r="AV23" s="843" t="n">
        <f aca="false">SUM(AV6:AV22)</f>
        <v>0</v>
      </c>
      <c r="AW23" s="821" t="n">
        <f aca="false">SUM(AW6:AW22)</f>
        <v>0</v>
      </c>
      <c r="AX23" s="286"/>
    </row>
    <row r="24" customFormat="false" ht="10.2" hidden="false" customHeight="false" outlineLevel="0" collapsed="false">
      <c r="A24" s="278" t="str">
        <f aca="false">t1!A24</f>
        <v>(a) personale a tempo indeterminato al quale viene applicato un contratto di lavoro di tipo privatistico (es.:tipografico,chimico,edile,metalmeccanico,portierato, ecc.)</v>
      </c>
      <c r="Y24" s="664"/>
      <c r="Z24" s="664"/>
      <c r="AW24" s="664"/>
      <c r="AX24" s="664"/>
      <c r="AY24" s="664"/>
      <c r="AZ24" s="664"/>
    </row>
    <row r="25" customFormat="false" ht="10.2" hidden="false" customHeight="false" outlineLevel="0" collapsed="false">
      <c r="A25" s="278" t="str">
        <f aca="false">t1!A25</f>
        <v>(b) cfr." istruzioni generali e specifiche di comparto" e "glossario"</v>
      </c>
    </row>
    <row r="26" customFormat="false" ht="10.2" hidden="false" customHeight="false" outlineLevel="0" collapsed="false">
      <c r="A26" s="582"/>
    </row>
    <row r="27" customFormat="false" ht="10.2" hidden="false" customHeight="false" outlineLevel="0" collapsed="false">
      <c r="A27" s="582"/>
    </row>
  </sheetData>
  <sheetProtection algorithmName="SHA-512" hashValue="NNyOfTQdSvwlM5/wVqli7R45D6v44vD9YDdQ3xpM4I17SvE6PVXxYfZ0kelVlUaMdA49fO1W/lVuulBEGD85Vg==" saltValue="7QcY8c+/+oADdnZFFB+gSQ==" spinCount="100000" sheet="true" formatColumns="false" selectLockedCells="true"/>
  <mergeCells count="2">
    <mergeCell ref="C3:Y3"/>
    <mergeCell ref="AA3:AW3"/>
  </mergeCells>
  <conditionalFormatting sqref="A6:Y6 AA6:AW22 B7:Y22 A7:A25">
    <cfRule type="expression" priority="2" aboveAverage="0" equalAverage="0" bottom="0" percent="0" rank="0" text="" dxfId="16">
      <formula>$Z6&gt;0</formula>
    </cfRule>
  </conditionalFormatting>
  <dataValidations count="1">
    <dataValidation allowBlank="true" error="INSERIRE SOLO NUMERI INTERI" errorTitle="ERRORE NEL DATO IMMESSO" operator="between" showDropDown="false" showErrorMessage="true" showInputMessage="true" sqref="AA6:AV22" type="whole">
      <formula1>1</formula1>
      <formula2>999999999999</formula2>
    </dataValidation>
  </dataValidations>
  <printOptions headings="false" gridLines="false" gridLinesSet="true" horizontalCentered="true" verticalCentered="true"/>
  <pageMargins left="0" right="0" top="0.157638888888889"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21.xml><?xml version="1.0" encoding="utf-8"?>
<worksheet xmlns="http://schemas.openxmlformats.org/spreadsheetml/2006/main" xmlns:r="http://schemas.openxmlformats.org/officeDocument/2006/relationships">
  <sheetPr filterMode="false">
    <pageSetUpPr fitToPage="true"/>
  </sheetPr>
  <dimension ref="A1:H38"/>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3" topLeftCell="A4" activePane="bottomLeft" state="frozen"/>
      <selection pane="topLeft" activeCell="A1" activeCellId="0" sqref="A1"/>
      <selection pane="bottomLeft" activeCell="D7" activeCellId="0" sqref="D7"/>
    </sheetView>
  </sheetViews>
  <sheetFormatPr defaultColWidth="8.84765625" defaultRowHeight="10.2" zeroHeight="false" outlineLevelRow="0" outlineLevelCol="0"/>
  <cols>
    <col collapsed="false" customWidth="true" hidden="false" outlineLevel="0" max="1" min="1" style="0" width="87.71"/>
    <col collapsed="false" customWidth="true" hidden="false" outlineLevel="0" max="2" min="2" style="0" width="18"/>
    <col collapsed="false" customWidth="true" hidden="true" outlineLevel="0" max="3" min="3" style="0" width="18"/>
    <col collapsed="false" customWidth="true" hidden="false" outlineLevel="0" max="4" min="4" style="0" width="20.72"/>
    <col collapsed="false" customWidth="true" hidden="false" outlineLevel="0" max="5" min="5" style="0" width="7.72"/>
    <col collapsed="false" customWidth="true" hidden="false" outlineLevel="0" max="6" min="6" style="0" width="12.43"/>
    <col collapsed="false" customWidth="true" hidden="true" outlineLevel="0" max="7" min="7" style="0" width="3.43"/>
    <col collapsed="false" customWidth="true" hidden="false" outlineLevel="0" max="8" min="8" style="0" width="9.15"/>
  </cols>
  <sheetData>
    <row r="1" s="255" customFormat="true" ht="43.5" hidden="false" customHeight="true" outlineLevel="0" collapsed="false">
      <c r="A1" s="481" t="str">
        <f aca="false">t1!A1</f>
        <v>REGIONI ED AUTONOMIE LOCALI - anno 2023</v>
      </c>
      <c r="B1" s="481"/>
      <c r="C1" s="481"/>
      <c r="D1" s="481"/>
      <c r="H1" s="582"/>
    </row>
    <row r="2" customFormat="false" ht="30" hidden="false" customHeight="true" outlineLevel="0" collapsed="false">
      <c r="A2" s="260"/>
      <c r="B2" s="844"/>
      <c r="C2" s="844"/>
      <c r="D2" s="844"/>
    </row>
    <row r="3" customFormat="false" ht="21.75" hidden="false" customHeight="true" outlineLevel="0" collapsed="false">
      <c r="A3" s="845" t="s">
        <v>602</v>
      </c>
      <c r="B3" s="846" t="s">
        <v>603</v>
      </c>
      <c r="C3" s="847"/>
      <c r="D3" s="848" t="s">
        <v>604</v>
      </c>
    </row>
    <row r="4" s="853" customFormat="true" ht="23.25" hidden="false" customHeight="true" outlineLevel="0" collapsed="false">
      <c r="A4" s="849" t="s">
        <v>605</v>
      </c>
      <c r="B4" s="850" t="s">
        <v>606</v>
      </c>
      <c r="C4" s="851" t="n">
        <f aca="false">ROUND(D4,0)</f>
        <v>0</v>
      </c>
      <c r="D4" s="852"/>
    </row>
    <row r="5" s="853" customFormat="true" ht="23.25" hidden="false" customHeight="true" outlineLevel="0" collapsed="false">
      <c r="A5" s="854" t="s">
        <v>607</v>
      </c>
      <c r="B5" s="855" t="s">
        <v>608</v>
      </c>
      <c r="C5" s="856" t="n">
        <f aca="false">ROUND(D5,0)</f>
        <v>0</v>
      </c>
      <c r="D5" s="852"/>
    </row>
    <row r="6" s="853" customFormat="true" ht="23.25" hidden="false" customHeight="true" outlineLevel="0" collapsed="false">
      <c r="A6" s="854" t="s">
        <v>609</v>
      </c>
      <c r="B6" s="856" t="s">
        <v>610</v>
      </c>
      <c r="C6" s="856" t="n">
        <f aca="false">ROUND(D6,0)</f>
        <v>0</v>
      </c>
      <c r="D6" s="852"/>
    </row>
    <row r="7" s="853" customFormat="true" ht="23.25" hidden="false" customHeight="true" outlineLevel="0" collapsed="false">
      <c r="A7" s="854" t="s">
        <v>611</v>
      </c>
      <c r="B7" s="857" t="s">
        <v>612</v>
      </c>
      <c r="C7" s="856" t="n">
        <f aca="false">ROUND(D7,0)</f>
        <v>0</v>
      </c>
      <c r="D7" s="852"/>
    </row>
    <row r="8" s="853" customFormat="true" ht="23.25" hidden="false" customHeight="true" outlineLevel="0" collapsed="false">
      <c r="A8" s="858" t="s">
        <v>613</v>
      </c>
      <c r="B8" s="856" t="s">
        <v>614</v>
      </c>
      <c r="C8" s="856" t="n">
        <f aca="false">ROUND(D8,0)</f>
        <v>0</v>
      </c>
      <c r="D8" s="852"/>
    </row>
    <row r="9" s="853" customFormat="true" ht="23.25" hidden="false" customHeight="true" outlineLevel="0" collapsed="false">
      <c r="A9" s="859" t="s">
        <v>615</v>
      </c>
      <c r="B9" s="857" t="s">
        <v>616</v>
      </c>
      <c r="C9" s="856" t="n">
        <f aca="false">ROUND(D9,0)</f>
        <v>0</v>
      </c>
      <c r="D9" s="860"/>
    </row>
    <row r="10" s="853" customFormat="true" ht="23.25" hidden="false" customHeight="true" outlineLevel="0" collapsed="false">
      <c r="A10" s="861" t="s">
        <v>617</v>
      </c>
      <c r="B10" s="856" t="s">
        <v>618</v>
      </c>
      <c r="C10" s="856" t="n">
        <f aca="false">ROUND(D10,0)</f>
        <v>0</v>
      </c>
      <c r="D10" s="852"/>
    </row>
    <row r="11" s="853" customFormat="true" ht="23.25" hidden="false" customHeight="true" outlineLevel="0" collapsed="false">
      <c r="A11" s="858" t="s">
        <v>619</v>
      </c>
      <c r="B11" s="862" t="s">
        <v>620</v>
      </c>
      <c r="C11" s="856" t="n">
        <f aca="false">ROUND(D11,0)</f>
        <v>0</v>
      </c>
      <c r="D11" s="852"/>
    </row>
    <row r="12" s="853" customFormat="true" ht="23.25" hidden="false" customHeight="true" outlineLevel="0" collapsed="false">
      <c r="A12" s="858" t="s">
        <v>621</v>
      </c>
      <c r="B12" s="862" t="s">
        <v>622</v>
      </c>
      <c r="C12" s="856" t="n">
        <f aca="false">ROUND(D12,0)</f>
        <v>0</v>
      </c>
      <c r="D12" s="852"/>
    </row>
    <row r="13" s="853" customFormat="true" ht="23.25" hidden="false" customHeight="true" outlineLevel="0" collapsed="false">
      <c r="A13" s="858" t="s">
        <v>623</v>
      </c>
      <c r="B13" s="862" t="s">
        <v>624</v>
      </c>
      <c r="C13" s="856" t="n">
        <f aca="false">ROUND(D13,0)</f>
        <v>0</v>
      </c>
      <c r="D13" s="852"/>
    </row>
    <row r="14" s="853" customFormat="true" ht="23.25" hidden="false" customHeight="true" outlineLevel="0" collapsed="false">
      <c r="A14" s="858" t="s">
        <v>625</v>
      </c>
      <c r="B14" s="856" t="s">
        <v>626</v>
      </c>
      <c r="C14" s="856" t="n">
        <f aca="false">ROUND(D14,0)</f>
        <v>0</v>
      </c>
      <c r="D14" s="852"/>
    </row>
    <row r="15" s="853" customFormat="true" ht="23.25" hidden="false" customHeight="true" outlineLevel="0" collapsed="false">
      <c r="A15" s="859" t="s">
        <v>627</v>
      </c>
      <c r="B15" s="857" t="s">
        <v>628</v>
      </c>
      <c r="C15" s="856" t="n">
        <f aca="false">ROUND(D15,0)</f>
        <v>0</v>
      </c>
      <c r="D15" s="860"/>
    </row>
    <row r="16" s="853" customFormat="true" ht="23.25" hidden="false" customHeight="true" outlineLevel="0" collapsed="false">
      <c r="A16" s="861" t="s">
        <v>629</v>
      </c>
      <c r="B16" s="855" t="s">
        <v>630</v>
      </c>
      <c r="C16" s="856" t="n">
        <f aca="false">ROUND(D16,0)</f>
        <v>0</v>
      </c>
      <c r="D16" s="860"/>
    </row>
    <row r="17" s="853" customFormat="true" ht="23.25" hidden="false" customHeight="true" outlineLevel="0" collapsed="false">
      <c r="A17" s="863" t="s">
        <v>631</v>
      </c>
      <c r="B17" s="856" t="s">
        <v>632</v>
      </c>
      <c r="C17" s="856" t="n">
        <f aca="false">ROUND(D17,0)</f>
        <v>0</v>
      </c>
      <c r="D17" s="852"/>
    </row>
    <row r="18" customFormat="false" ht="23.25" hidden="false" customHeight="true" outlineLevel="0" collapsed="false">
      <c r="A18" s="864" t="s">
        <v>633</v>
      </c>
      <c r="B18" s="862" t="s">
        <v>634</v>
      </c>
      <c r="C18" s="856" t="n">
        <f aca="false">ROUND(D18,0)</f>
        <v>0</v>
      </c>
      <c r="D18" s="860"/>
    </row>
    <row r="19" customFormat="false" ht="23.25" hidden="false" customHeight="true" outlineLevel="0" collapsed="false">
      <c r="A19" s="849" t="s">
        <v>635</v>
      </c>
      <c r="B19" s="862" t="s">
        <v>636</v>
      </c>
      <c r="C19" s="856" t="n">
        <f aca="false">ROUND(D19,0)</f>
        <v>0</v>
      </c>
      <c r="D19" s="852"/>
    </row>
    <row r="20" s="255" customFormat="true" ht="23.25" hidden="false" customHeight="true" outlineLevel="0" collapsed="false">
      <c r="A20" s="849" t="s">
        <v>637</v>
      </c>
      <c r="B20" s="856" t="s">
        <v>638</v>
      </c>
      <c r="C20" s="856" t="n">
        <f aca="false">ROUND(D20,0)</f>
        <v>0</v>
      </c>
      <c r="D20" s="852"/>
      <c r="G20" s="582" t="s">
        <v>360</v>
      </c>
    </row>
    <row r="21" customFormat="false" ht="23.25" hidden="false" customHeight="true" outlineLevel="0" collapsed="false">
      <c r="A21" s="849" t="s">
        <v>639</v>
      </c>
      <c r="B21" s="857" t="s">
        <v>640</v>
      </c>
      <c r="C21" s="856" t="n">
        <f aca="false">ROUND(D21,0)</f>
        <v>0</v>
      </c>
      <c r="D21" s="852"/>
      <c r="G21" s="865" t="s">
        <v>133</v>
      </c>
    </row>
    <row r="22" customFormat="false" ht="23.25" hidden="false" customHeight="true" outlineLevel="0" collapsed="false">
      <c r="A22" s="849" t="s">
        <v>641</v>
      </c>
      <c r="B22" s="856" t="s">
        <v>642</v>
      </c>
      <c r="C22" s="856" t="n">
        <f aca="false">ROUND(D22,0)</f>
        <v>0</v>
      </c>
      <c r="D22" s="852"/>
      <c r="F22" s="866" t="s">
        <v>643</v>
      </c>
      <c r="G22" s="867" t="n">
        <v>2</v>
      </c>
    </row>
    <row r="23" customFormat="false" ht="23.25" hidden="false" customHeight="true" outlineLevel="0" collapsed="false">
      <c r="A23" s="849" t="s">
        <v>644</v>
      </c>
      <c r="B23" s="857" t="s">
        <v>645</v>
      </c>
      <c r="C23" s="856" t="n">
        <f aca="false">ROUND(D23,0)</f>
        <v>0</v>
      </c>
      <c r="D23" s="852"/>
    </row>
    <row r="24" customFormat="false" ht="23.25" hidden="false" customHeight="true" outlineLevel="0" collapsed="false">
      <c r="A24" s="868" t="s">
        <v>646</v>
      </c>
      <c r="B24" s="856" t="s">
        <v>647</v>
      </c>
      <c r="C24" s="856" t="n">
        <f aca="false">ROUND(D24,0)</f>
        <v>0</v>
      </c>
      <c r="D24" s="860"/>
    </row>
    <row r="25" customFormat="false" ht="23.25" hidden="false" customHeight="true" outlineLevel="0" collapsed="false">
      <c r="A25" s="869" t="s">
        <v>648</v>
      </c>
      <c r="B25" s="862" t="s">
        <v>649</v>
      </c>
      <c r="C25" s="870" t="n">
        <f aca="false">ROUND(D25,0)</f>
        <v>0</v>
      </c>
      <c r="D25" s="871"/>
    </row>
    <row r="26" customFormat="false" ht="23.25" hidden="false" customHeight="true" outlineLevel="0" collapsed="false">
      <c r="A26" s="869" t="s">
        <v>650</v>
      </c>
      <c r="B26" s="862" t="s">
        <v>651</v>
      </c>
      <c r="C26" s="870" t="n">
        <f aca="false">ROUND(D26,0)</f>
        <v>0</v>
      </c>
      <c r="D26" s="871"/>
    </row>
    <row r="27" customFormat="false" ht="23.25" hidden="false" customHeight="true" outlineLevel="0" collapsed="false">
      <c r="A27" s="869" t="s">
        <v>652</v>
      </c>
      <c r="B27" s="862" t="s">
        <v>653</v>
      </c>
      <c r="C27" s="870" t="n">
        <f aca="false">ROUND(D27,0)</f>
        <v>0</v>
      </c>
      <c r="D27" s="871"/>
    </row>
    <row r="28" customFormat="false" ht="23.25" hidden="false" customHeight="true" outlineLevel="0" collapsed="false">
      <c r="A28" s="859" t="s">
        <v>654</v>
      </c>
      <c r="B28" s="856" t="s">
        <v>655</v>
      </c>
      <c r="C28" s="856" t="n">
        <f aca="false">ROUND(D28,0)</f>
        <v>0</v>
      </c>
      <c r="D28" s="860"/>
    </row>
    <row r="29" customFormat="false" ht="23.25" hidden="false" customHeight="true" outlineLevel="0" collapsed="false">
      <c r="A29" s="872" t="s">
        <v>656</v>
      </c>
      <c r="B29" s="873" t="s">
        <v>657</v>
      </c>
      <c r="C29" s="873" t="n">
        <f aca="false">ROUND(D29,0)</f>
        <v>0</v>
      </c>
      <c r="D29" s="874"/>
    </row>
    <row r="30" customFormat="false" ht="15" hidden="false" customHeight="true" outlineLevel="0" collapsed="false">
      <c r="A30" s="875" t="str">
        <f aca="false">IF(G22=1,"ATTENZIONE è stata dichiarata IRAP commerciale. Controllare l'importo inserito!"," ")</f>
        <v> </v>
      </c>
      <c r="B30" s="875"/>
      <c r="C30" s="875"/>
      <c r="D30" s="875"/>
    </row>
    <row r="31" customFormat="false" ht="15" hidden="false" customHeight="true" outlineLevel="0" collapsed="false">
      <c r="A31" s="876" t="s">
        <v>658</v>
      </c>
      <c r="B31" s="876"/>
      <c r="C31" s="876"/>
      <c r="D31" s="876"/>
    </row>
    <row r="32" customFormat="false" ht="95.1" hidden="false" customHeight="true" outlineLevel="0" collapsed="false">
      <c r="A32" s="877"/>
      <c r="B32" s="877"/>
      <c r="C32" s="877"/>
      <c r="D32" s="877"/>
      <c r="E32" s="878" t="str">
        <f aca="false">IF(AND(A32="",(D25+D26)&gt;0),"ATTENZIONE!  Inserire nel campo NOTE l'elenco delle Istituzioni ed il relativo importo dei rimborsi EFFETTUATI!",IF(AND(A32&lt;&gt;"",(D25+D26)=0),"ATTENZIONE!  il campo NOTE non deve essere compilato in assenza di rimborsi",""))</f>
        <v/>
      </c>
      <c r="F32" s="878"/>
      <c r="G32" s="878"/>
      <c r="H32" s="878"/>
    </row>
    <row r="33" customFormat="false" ht="15" hidden="false" customHeight="true" outlineLevel="0" collapsed="false">
      <c r="A33" s="875" t="str">
        <f aca="false">IF(LEN(A35)&gt;1000,"IL NUMERO MASSIMO DI CARATTERI CONSENTITI NEL CAMPO NOTE SOTTOSTANTE E' DI 1000","")</f>
        <v/>
      </c>
      <c r="B33" s="875"/>
      <c r="C33" s="875"/>
      <c r="D33" s="875"/>
    </row>
    <row r="34" customFormat="false" ht="15" hidden="false" customHeight="true" outlineLevel="0" collapsed="false">
      <c r="A34" s="876" t="s">
        <v>659</v>
      </c>
      <c r="B34" s="876"/>
      <c r="C34" s="876"/>
      <c r="D34" s="876"/>
    </row>
    <row r="35" customFormat="false" ht="95.1" hidden="false" customHeight="true" outlineLevel="0" collapsed="false">
      <c r="A35" s="877"/>
      <c r="B35" s="877"/>
      <c r="C35" s="877"/>
      <c r="D35" s="877"/>
      <c r="E35" s="878" t="str">
        <f aca="false">IF(AND(A35="",(D27+D28+D29)&gt;0),"ATTENZIONE!  Inserire nel campo NOTE l'elenco delle Istituzioni ed il relativo importo dei rimborsi RICEVUTI!",IF(AND(A35&lt;&gt;"",(D27+D28+D29)=0),"ATTENZIONE!  il campo NOTE non deve essere compilato in assenza di rimborsi",""))</f>
        <v/>
      </c>
      <c r="F35" s="878"/>
      <c r="G35" s="878"/>
      <c r="H35" s="878"/>
    </row>
    <row r="36" customFormat="false" ht="23.25" hidden="false" customHeight="true" outlineLevel="0" collapsed="false">
      <c r="A36" s="255" t="s">
        <v>660</v>
      </c>
    </row>
    <row r="37" customFormat="false" ht="25.5" hidden="false" customHeight="true" outlineLevel="0" collapsed="false">
      <c r="A37" s="879" t="s">
        <v>661</v>
      </c>
      <c r="B37" s="879"/>
      <c r="C37" s="879"/>
      <c r="D37" s="879"/>
    </row>
    <row r="38" customFormat="false" ht="25.5" hidden="false" customHeight="true" outlineLevel="0" collapsed="false">
      <c r="A38" s="879" t="s">
        <v>662</v>
      </c>
      <c r="B38" s="879"/>
      <c r="C38" s="879"/>
      <c r="D38" s="879"/>
    </row>
  </sheetData>
  <sheetProtection algorithmName="SHA-512" hashValue="VnLJbAOZPDnx8YpDmnGwh5TxAg7hjuQzkYDoB2xfXpAIp5uwAvL84BKmNPL3o/O7JPn118WRAWst4Xo3MDaJog==" saltValue="mpTJPR9V/oN84vf+2BDuhg==" spinCount="100000" sheet="true" formatColumns="false" selectLockedCells="true"/>
  <mergeCells count="12">
    <mergeCell ref="A1:D1"/>
    <mergeCell ref="B2:D2"/>
    <mergeCell ref="A30:D30"/>
    <mergeCell ref="A31:D31"/>
    <mergeCell ref="A32:D32"/>
    <mergeCell ref="E32:H32"/>
    <mergeCell ref="A33:D33"/>
    <mergeCell ref="A34:D34"/>
    <mergeCell ref="A35:D35"/>
    <mergeCell ref="E35:H35"/>
    <mergeCell ref="A37:D37"/>
    <mergeCell ref="A38:D38"/>
  </mergeCells>
  <dataValidations count="4">
    <dataValidation allowBlank="true" error="E' stato superato il limite di 1000 caratteri" errorTitle="ATTENZIONE ! ! ! " operator="between" showDropDown="false" showErrorMessage="true" showInputMessage="true" sqref="A32:D32 A35:D35" type="textLength">
      <formula1>0</formula1>
      <formula2>1000</formula2>
    </dataValidation>
    <dataValidation allowBlank="true" error="INSERIRE SOLO NUMERI INTERI" errorTitle="ERRORE NEL DATO IMMESSO" operator="between" prompt="Inserire nel campo NOTE sottostante il nome delle Istituzioni da cui si ricevono i rimborsi ed i relativi importi" promptTitle="ATTENZIONE" showDropDown="false" showErrorMessage="true" showInputMessage="true" sqref="D27:D29" type="whole">
      <formula1>1</formula1>
      <formula2>999999999999</formula2>
    </dataValidation>
    <dataValidation allowBlank="true" error="INSERIRE SOLO NUMERI INTERI" errorTitle="ERRORE NEL DATO IMMESSO" operator="between" prompt="Inserire nel campo NOTE sottostante il nome delle Istituzioni che ricevono i rimborsi ed i relativi importi" promptTitle="ATTENZIONE" showDropDown="false" showErrorMessage="true" showInputMessage="true" sqref="D25:D26" type="whole">
      <formula1>1</formula1>
      <formula2>999999999999</formula2>
    </dataValidation>
    <dataValidation allowBlank="true" error="INSERIRE SOLO NUMERI INTERI" errorTitle="ERRORE NEL DATO IMMESSO" operator="between" showDropDown="false" showErrorMessage="true" showInputMessage="true" sqref="D4:D24" type="whole">
      <formula1>1</formula1>
      <formula2>999999999999</formula2>
    </dataValidation>
  </dataValidations>
  <printOptions headings="false" gridLines="false" gridLinesSet="true" horizontalCentered="true" verticalCentered="true"/>
  <pageMargins left="0" right="0" top="0.196527777777778" bottom="0.157638888888889"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22.xml><?xml version="1.0" encoding="utf-8"?>
<worksheet xmlns="http://schemas.openxmlformats.org/spreadsheetml/2006/main" xmlns:r="http://schemas.openxmlformats.org/officeDocument/2006/relationships">
  <sheetPr filterMode="false">
    <pageSetUpPr fitToPage="true"/>
  </sheetPr>
  <dimension ref="A1:W21"/>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C9" activeCellId="0" sqref="C9"/>
    </sheetView>
  </sheetViews>
  <sheetFormatPr defaultColWidth="9.296875" defaultRowHeight="10.2" zeroHeight="false" outlineLevelRow="0" outlineLevelCol="0"/>
  <cols>
    <col collapsed="false" customWidth="true" hidden="false" outlineLevel="0" max="1" min="1" style="880" width="65.71"/>
    <col collapsed="false" customWidth="true" hidden="false" outlineLevel="0" max="2" min="2" style="881" width="10.72"/>
    <col collapsed="false" customWidth="true" hidden="false" outlineLevel="0" max="3" min="3" style="880" width="20.72"/>
    <col collapsed="false" customWidth="true" hidden="false" outlineLevel="0" max="4" min="4" style="880" width="3.29"/>
    <col collapsed="false" customWidth="true" hidden="false" outlineLevel="0" max="5" min="5" style="880" width="65.71"/>
    <col collapsed="false" customWidth="true" hidden="false" outlineLevel="0" max="6" min="6" style="880" width="10.72"/>
    <col collapsed="false" customWidth="true" hidden="false" outlineLevel="0" max="7" min="7" style="880" width="20.72"/>
    <col collapsed="false" customWidth="true" hidden="false" outlineLevel="0" max="8" min="8" style="880" width="73.29"/>
    <col collapsed="false" customWidth="false" hidden="false" outlineLevel="0" max="13" min="9" style="880" width="9.29"/>
    <col collapsed="false" customWidth="true" hidden="false" outlineLevel="0" max="14" min="14" style="255" width="9.15"/>
    <col collapsed="false" customWidth="true" hidden="true" outlineLevel="0" max="17" min="15" style="882" width="14.72"/>
    <col collapsed="false" customWidth="true" hidden="true" outlineLevel="0" max="18" min="18" style="883" width="14.72"/>
    <col collapsed="false" customWidth="true" hidden="true" outlineLevel="0" max="19" min="19" style="883" width="5.29"/>
    <col collapsed="false" customWidth="true" hidden="true" outlineLevel="0" max="22" min="20" style="882" width="14.72"/>
    <col collapsed="false" customWidth="true" hidden="true" outlineLevel="0" max="23" min="23" style="883" width="14.72"/>
    <col collapsed="false" customWidth="false" hidden="false" outlineLevel="0" max="1024" min="24" style="880" width="9.29"/>
  </cols>
  <sheetData>
    <row r="1" customFormat="false" ht="22.8" hidden="false" customHeight="false" outlineLevel="0" collapsed="false">
      <c r="A1" s="884" t="str">
        <f aca="false">t1!$A$1</f>
        <v>REGIONI ED AUTONOMIE LOCALI - anno 2023</v>
      </c>
      <c r="B1" s="884"/>
      <c r="C1" s="884"/>
      <c r="D1" s="884"/>
      <c r="E1" s="884"/>
      <c r="F1" s="884"/>
      <c r="G1" s="884"/>
      <c r="H1" s="885" t="s">
        <v>599</v>
      </c>
      <c r="O1" s="886"/>
      <c r="P1" s="886"/>
      <c r="Q1" s="887" t="n">
        <v>77</v>
      </c>
      <c r="R1" s="887" t="s">
        <v>128</v>
      </c>
      <c r="T1" s="886"/>
      <c r="U1" s="886"/>
    </row>
    <row r="2" customFormat="false" ht="15.6" hidden="false" customHeight="true" outlineLevel="0" collapsed="false"/>
    <row r="3" customFormat="false" ht="44.85" hidden="false" customHeight="true" outlineLevel="0" collapsed="false">
      <c r="A3" s="888"/>
      <c r="B3" s="889"/>
      <c r="C3" s="889"/>
      <c r="D3" s="889"/>
      <c r="E3" s="889"/>
      <c r="F3" s="889"/>
      <c r="G3" s="889"/>
      <c r="O3" s="886"/>
      <c r="P3" s="886"/>
      <c r="T3" s="886"/>
      <c r="U3" s="886"/>
    </row>
    <row r="4" customFormat="false" ht="15.6" hidden="false" customHeight="true" outlineLevel="0" collapsed="false"/>
    <row r="5" customFormat="false" ht="25.5" hidden="false" customHeight="true" outlineLevel="0" collapsed="false">
      <c r="A5" s="890" t="s">
        <v>663</v>
      </c>
      <c r="B5" s="890"/>
      <c r="C5" s="890"/>
      <c r="D5" s="891"/>
      <c r="E5" s="890" t="s">
        <v>664</v>
      </c>
      <c r="F5" s="890"/>
      <c r="G5" s="890"/>
      <c r="H5" s="892" t="s">
        <v>665</v>
      </c>
      <c r="I5" s="893"/>
      <c r="J5" s="893"/>
      <c r="K5" s="893"/>
      <c r="L5" s="893"/>
      <c r="O5" s="894"/>
      <c r="P5" s="894"/>
      <c r="T5" s="894"/>
      <c r="U5" s="894"/>
    </row>
    <row r="6" customFormat="false" ht="17.1" hidden="false" customHeight="true" outlineLevel="0" collapsed="false">
      <c r="A6" s="895" t="s">
        <v>602</v>
      </c>
      <c r="B6" s="896" t="s">
        <v>666</v>
      </c>
      <c r="C6" s="897" t="s">
        <v>667</v>
      </c>
      <c r="D6" s="891"/>
      <c r="E6" s="895" t="s">
        <v>602</v>
      </c>
      <c r="F6" s="898" t="s">
        <v>666</v>
      </c>
      <c r="G6" s="899" t="s">
        <v>667</v>
      </c>
      <c r="H6" s="900" t="s">
        <v>668</v>
      </c>
      <c r="I6" s="893"/>
      <c r="J6" s="893"/>
      <c r="K6" s="893"/>
      <c r="L6" s="893"/>
    </row>
    <row r="7" customFormat="false" ht="17.1" hidden="false" customHeight="true" outlineLevel="0" collapsed="false">
      <c r="A7" s="901" t="s">
        <v>669</v>
      </c>
      <c r="B7" s="902"/>
      <c r="C7" s="903"/>
      <c r="D7" s="891"/>
      <c r="E7" s="901" t="str">
        <f aca="false">A7</f>
        <v>Segretario comunale e provinciale (bilancio)</v>
      </c>
      <c r="F7" s="902"/>
      <c r="G7" s="903"/>
      <c r="H7" s="904" t="s">
        <v>670</v>
      </c>
      <c r="I7" s="905"/>
      <c r="O7" s="906" t="s">
        <v>671</v>
      </c>
      <c r="P7" s="906"/>
      <c r="Q7" s="906"/>
      <c r="R7" s="906"/>
      <c r="S7" s="907"/>
      <c r="T7" s="906" t="s">
        <v>672</v>
      </c>
      <c r="U7" s="906"/>
      <c r="V7" s="906"/>
      <c r="W7" s="906"/>
    </row>
    <row r="8" customFormat="false" ht="17.1" hidden="false" customHeight="true" outlineLevel="0" collapsed="false">
      <c r="A8" s="908" t="s">
        <v>673</v>
      </c>
      <c r="B8" s="909"/>
      <c r="C8" s="910"/>
      <c r="D8" s="891"/>
      <c r="E8" s="908" t="s">
        <v>674</v>
      </c>
      <c r="F8" s="909"/>
      <c r="G8" s="910"/>
      <c r="H8" s="911" t="s">
        <v>668</v>
      </c>
      <c r="O8" s="912" t="s">
        <v>675</v>
      </c>
      <c r="P8" s="912" t="s">
        <v>676</v>
      </c>
      <c r="Q8" s="912" t="s">
        <v>677</v>
      </c>
      <c r="R8" s="912" t="s">
        <v>678</v>
      </c>
      <c r="S8" s="907"/>
      <c r="T8" s="912" t="s">
        <v>675</v>
      </c>
      <c r="U8" s="912" t="s">
        <v>676</v>
      </c>
      <c r="V8" s="912" t="s">
        <v>677</v>
      </c>
      <c r="W8" s="912" t="s">
        <v>678</v>
      </c>
    </row>
    <row r="9" customFormat="false" ht="17.1" hidden="false" customHeight="true" outlineLevel="0" collapsed="false">
      <c r="A9" s="913" t="s">
        <v>679</v>
      </c>
      <c r="B9" s="914" t="s">
        <v>680</v>
      </c>
      <c r="C9" s="915"/>
      <c r="D9" s="891"/>
      <c r="E9" s="913" t="s">
        <v>681</v>
      </c>
      <c r="F9" s="916" t="s">
        <v>682</v>
      </c>
      <c r="G9" s="915"/>
      <c r="H9" s="892" t="s">
        <v>683</v>
      </c>
      <c r="J9" s="893"/>
      <c r="K9" s="893"/>
      <c r="L9" s="893"/>
      <c r="O9" s="886" t="n">
        <v>77</v>
      </c>
      <c r="P9" s="886" t="n">
        <v>2</v>
      </c>
      <c r="Q9" s="882" t="str">
        <f aca="false">B9</f>
        <v>F18J</v>
      </c>
      <c r="R9" s="917" t="n">
        <f aca="false">ROUND(C9,0)</f>
        <v>0</v>
      </c>
      <c r="S9" s="886" t="str">
        <f aca="false">VLOOKUP(O9,Q:R,2,0)</f>
        <v>NO</v>
      </c>
      <c r="T9" s="886" t="n">
        <v>77</v>
      </c>
      <c r="U9" s="886" t="n">
        <v>61</v>
      </c>
      <c r="V9" s="918" t="str">
        <f aca="false">F9</f>
        <v>U448</v>
      </c>
      <c r="W9" s="917" t="n">
        <f aca="false">ROUND(G9,0)</f>
        <v>0</v>
      </c>
    </row>
    <row r="10" customFormat="false" ht="17.1" hidden="false" customHeight="true" outlineLevel="0" collapsed="false">
      <c r="A10" s="919" t="s">
        <v>684</v>
      </c>
      <c r="B10" s="920" t="s">
        <v>685</v>
      </c>
      <c r="C10" s="921"/>
      <c r="D10" s="891"/>
      <c r="E10" s="913" t="s">
        <v>686</v>
      </c>
      <c r="F10" s="916" t="s">
        <v>687</v>
      </c>
      <c r="G10" s="915"/>
      <c r="H10" s="922" t="str">
        <f aca="false">IF(SUMIF($O:$O,$Q$1,$R:$R)-SUMIF($T:$T,$Q$1,$W:$W)&lt;0,"Attenzione, nelle seguenti sezioni le destinazioni risultano superiori alle relative risorse e generano pertanto squadratura 8: "&amp;CHAR(10)&amp;$A$7,"OK")</f>
        <v>OK</v>
      </c>
      <c r="J10" s="893"/>
      <c r="K10" s="893"/>
      <c r="L10" s="893"/>
      <c r="O10" s="886" t="n">
        <v>77</v>
      </c>
      <c r="P10" s="886" t="n">
        <v>2</v>
      </c>
      <c r="Q10" s="882" t="str">
        <f aca="false">B10</f>
        <v>F24K</v>
      </c>
      <c r="R10" s="917" t="n">
        <f aca="false">ROUND(C10,0)</f>
        <v>0</v>
      </c>
      <c r="S10" s="886" t="str">
        <f aca="false">VLOOKUP(O10,Q:R,2,0)</f>
        <v>NO</v>
      </c>
      <c r="T10" s="886" t="n">
        <v>77</v>
      </c>
      <c r="U10" s="886" t="n">
        <v>61</v>
      </c>
      <c r="V10" s="918" t="str">
        <f aca="false">F10</f>
        <v>U06Z</v>
      </c>
      <c r="W10" s="917" t="n">
        <f aca="false">ROUND(G10,0)</f>
        <v>0</v>
      </c>
    </row>
    <row r="11" customFormat="false" ht="17.1" hidden="false" customHeight="true" outlineLevel="0" collapsed="false">
      <c r="A11" s="913" t="s">
        <v>688</v>
      </c>
      <c r="B11" s="914" t="s">
        <v>689</v>
      </c>
      <c r="C11" s="923"/>
      <c r="D11" s="891"/>
      <c r="E11" s="924" t="s">
        <v>690</v>
      </c>
      <c r="F11" s="916" t="s">
        <v>691</v>
      </c>
      <c r="G11" s="915"/>
      <c r="H11" s="922"/>
      <c r="J11" s="893"/>
      <c r="K11" s="893"/>
      <c r="L11" s="893"/>
      <c r="O11" s="886" t="n">
        <v>77</v>
      </c>
      <c r="P11" s="886" t="n">
        <v>2</v>
      </c>
      <c r="Q11" s="882" t="str">
        <f aca="false">B11</f>
        <v>F20M</v>
      </c>
      <c r="R11" s="917" t="n">
        <f aca="false">ROUND(C11,0)</f>
        <v>0</v>
      </c>
      <c r="S11" s="886" t="str">
        <f aca="false">VLOOKUP(O11,Q:R,2,0)</f>
        <v>NO</v>
      </c>
      <c r="T11" s="886" t="n">
        <v>77</v>
      </c>
      <c r="U11" s="886" t="n">
        <v>61</v>
      </c>
      <c r="V11" s="918" t="str">
        <f aca="false">F11</f>
        <v>U07B</v>
      </c>
      <c r="W11" s="917" t="n">
        <f aca="false">ROUND(G11,0)</f>
        <v>0</v>
      </c>
    </row>
    <row r="12" customFormat="false" ht="17.1" hidden="false" customHeight="true" outlineLevel="0" collapsed="false">
      <c r="A12" s="925" t="s">
        <v>692</v>
      </c>
      <c r="B12" s="926"/>
      <c r="C12" s="927" t="n">
        <f aca="false">SUM(C9:C11)</f>
        <v>0</v>
      </c>
      <c r="D12" s="891"/>
      <c r="E12" s="924" t="s">
        <v>693</v>
      </c>
      <c r="F12" s="916" t="s">
        <v>694</v>
      </c>
      <c r="G12" s="915"/>
      <c r="H12" s="922"/>
      <c r="J12" s="893"/>
      <c r="K12" s="893"/>
      <c r="L12" s="893"/>
      <c r="O12" s="886" t="s">
        <v>695</v>
      </c>
      <c r="P12" s="886"/>
      <c r="R12" s="917"/>
      <c r="T12" s="886" t="n">
        <v>77</v>
      </c>
      <c r="U12" s="886" t="n">
        <v>61</v>
      </c>
      <c r="V12" s="918" t="str">
        <f aca="false">F12</f>
        <v>U449</v>
      </c>
      <c r="W12" s="917" t="n">
        <f aca="false">ROUND(G12,0)</f>
        <v>0</v>
      </c>
    </row>
    <row r="13" customFormat="false" ht="17.1" hidden="false" customHeight="true" outlineLevel="0" collapsed="false">
      <c r="A13" s="928" t="s">
        <v>696</v>
      </c>
      <c r="B13" s="929"/>
      <c r="C13" s="930" t="n">
        <f aca="false">C12</f>
        <v>0</v>
      </c>
      <c r="D13" s="891"/>
      <c r="E13" s="931" t="s">
        <v>697</v>
      </c>
      <c r="F13" s="932"/>
      <c r="G13" s="927" t="n">
        <f aca="false">SUM(G9:G12)</f>
        <v>0</v>
      </c>
      <c r="H13" s="922"/>
      <c r="J13" s="893"/>
      <c r="K13" s="893"/>
      <c r="L13" s="893"/>
      <c r="T13" s="886" t="s">
        <v>695</v>
      </c>
      <c r="U13" s="886"/>
      <c r="V13" s="918"/>
      <c r="W13" s="917"/>
    </row>
    <row r="14" customFormat="false" ht="17.1" hidden="false" customHeight="true" outlineLevel="0" collapsed="false">
      <c r="A14" s="933"/>
      <c r="B14" s="934"/>
      <c r="C14" s="933"/>
      <c r="D14" s="891"/>
      <c r="E14" s="928" t="s">
        <v>696</v>
      </c>
      <c r="F14" s="935"/>
      <c r="G14" s="936" t="n">
        <f aca="false">G13</f>
        <v>0</v>
      </c>
      <c r="H14" s="922"/>
      <c r="I14" s="893"/>
      <c r="J14" s="893"/>
      <c r="K14" s="893"/>
      <c r="L14" s="893"/>
      <c r="T14" s="886"/>
      <c r="U14" s="886"/>
      <c r="V14" s="918"/>
      <c r="W14" s="917"/>
    </row>
    <row r="15" customFormat="false" ht="17.1" hidden="false" customHeight="true" outlineLevel="0" collapsed="false">
      <c r="A15" s="937" t="s">
        <v>698</v>
      </c>
      <c r="B15" s="938"/>
      <c r="C15" s="939" t="n">
        <f aca="false">C13</f>
        <v>0</v>
      </c>
      <c r="D15" s="891"/>
      <c r="E15" s="937" t="s">
        <v>699</v>
      </c>
      <c r="F15" s="940"/>
      <c r="G15" s="939" t="n">
        <f aca="false">G14</f>
        <v>0</v>
      </c>
      <c r="H15" s="941"/>
      <c r="I15" s="893"/>
      <c r="J15" s="893"/>
      <c r="K15" s="893"/>
      <c r="L15" s="893"/>
    </row>
    <row r="16" customFormat="false" ht="5.1" hidden="false" customHeight="true" outlineLevel="0" collapsed="false">
      <c r="I16" s="893"/>
      <c r="J16" s="893"/>
      <c r="K16" s="893"/>
      <c r="L16" s="893"/>
    </row>
    <row r="17" customFormat="false" ht="10.35" hidden="false" customHeight="true" outlineLevel="0" collapsed="false">
      <c r="A17" s="942" t="s">
        <v>700</v>
      </c>
      <c r="H17" s="943"/>
    </row>
    <row r="18" customFormat="false" ht="10.35" hidden="false" customHeight="true" outlineLevel="0" collapsed="false">
      <c r="A18" s="942" t="s">
        <v>701</v>
      </c>
      <c r="H18" s="943"/>
    </row>
    <row r="19" customFormat="false" ht="10.35" hidden="false" customHeight="true" outlineLevel="0" collapsed="false">
      <c r="A19" s="942" t="s">
        <v>702</v>
      </c>
      <c r="B19" s="944"/>
      <c r="C19" s="945"/>
      <c r="D19" s="945"/>
      <c r="E19" s="945"/>
      <c r="F19" s="945"/>
      <c r="G19" s="945"/>
      <c r="H19" s="945"/>
    </row>
    <row r="20" customFormat="false" ht="10.35" hidden="false" customHeight="true" outlineLevel="0" collapsed="false">
      <c r="A20" s="880" t="s">
        <v>703</v>
      </c>
      <c r="B20" s="944"/>
      <c r="C20" s="945"/>
      <c r="D20" s="945"/>
      <c r="E20" s="945"/>
      <c r="F20" s="945"/>
      <c r="G20" s="945"/>
      <c r="H20" s="945"/>
    </row>
    <row r="21" customFormat="false" ht="10.35" hidden="false" customHeight="true" outlineLevel="0" collapsed="false">
      <c r="A21" s="880" t="s">
        <v>704</v>
      </c>
      <c r="B21" s="944"/>
      <c r="C21" s="945"/>
      <c r="D21" s="945"/>
      <c r="E21" s="945"/>
      <c r="F21" s="945"/>
      <c r="G21" s="945"/>
      <c r="H21" s="945"/>
    </row>
  </sheetData>
  <sheetProtection algorithmName="SHA-512" hashValue="cjr873vxqd+kAYxV+2OAh2gKkipnzauhTw3lvPaSPpZHXtjgdWxlY9CM9nEnyc9jC9mCegkPIWFrU6ECgFrqTA==" saltValue="zPSs87T3kJ5RGwWADvY9JA==" spinCount="100000" sheet="true" formatColumns="false" selectLockedCells="true"/>
  <mergeCells count="5">
    <mergeCell ref="A5:C5"/>
    <mergeCell ref="E5:G5"/>
    <mergeCell ref="O7:R7"/>
    <mergeCell ref="T7:W7"/>
    <mergeCell ref="H10:H14"/>
  </mergeCells>
  <dataValidations count="2">
    <dataValidation allowBlank="true" error="INSERIRE SOLO NUMERI INTERI" errorTitle="ERRORE NEL DATO IMMESSO" operator="between" showDropDown="false" showErrorMessage="true" showInputMessage="true" sqref="C9 G9:G12 C11" type="whole">
      <formula1>0</formula1>
      <formula2>999999999999</formula2>
    </dataValidation>
    <dataValidation allowBlank="true" error="INSERIRE SOLO NUMERI INTERI" errorTitle="ERRORE NEL DATO IMMESSO" operator="between" showDropDown="false" showErrorMessage="true" showInputMessage="true" sqref="C12:C13 G13:G14" type="whole">
      <formula1>-999999999999</formula1>
      <formula2>999999999999</formula2>
    </dataValidation>
  </dataValidations>
  <printOptions headings="false" gridLines="false" gridLinesSet="true" horizontalCentered="true" verticalCentered="false"/>
  <pageMargins left="0.39375" right="0.39375" top="0.7875" bottom="0.393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23.xml><?xml version="1.0" encoding="utf-8"?>
<worksheet xmlns="http://schemas.openxmlformats.org/spreadsheetml/2006/main" xmlns:r="http://schemas.openxmlformats.org/officeDocument/2006/relationships">
  <sheetPr filterMode="false">
    <pageSetUpPr fitToPage="true"/>
  </sheetPr>
  <dimension ref="A1:W47"/>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C9" activeCellId="0" sqref="C9"/>
    </sheetView>
  </sheetViews>
  <sheetFormatPr defaultColWidth="9.296875" defaultRowHeight="10.2" zeroHeight="false" outlineLevelRow="0" outlineLevelCol="0"/>
  <cols>
    <col collapsed="false" customWidth="true" hidden="false" outlineLevel="0" max="1" min="1" style="880" width="65.71"/>
    <col collapsed="false" customWidth="true" hidden="false" outlineLevel="0" max="2" min="2" style="881" width="10.72"/>
    <col collapsed="false" customWidth="true" hidden="false" outlineLevel="0" max="3" min="3" style="880" width="20.72"/>
    <col collapsed="false" customWidth="true" hidden="false" outlineLevel="0" max="4" min="4" style="880" width="3.29"/>
    <col collapsed="false" customWidth="true" hidden="false" outlineLevel="0" max="5" min="5" style="880" width="65.71"/>
    <col collapsed="false" customWidth="true" hidden="false" outlineLevel="0" max="6" min="6" style="880" width="10.72"/>
    <col collapsed="false" customWidth="true" hidden="false" outlineLevel="0" max="7" min="7" style="880" width="20.72"/>
    <col collapsed="false" customWidth="true" hidden="false" outlineLevel="0" max="8" min="8" style="880" width="73.29"/>
    <col collapsed="false" customWidth="false" hidden="false" outlineLevel="0" max="13" min="9" style="880" width="9.29"/>
    <col collapsed="false" customWidth="true" hidden="false" outlineLevel="0" max="14" min="14" style="255" width="9.15"/>
    <col collapsed="false" customWidth="true" hidden="true" outlineLevel="0" max="17" min="15" style="882" width="14.15"/>
    <col collapsed="false" customWidth="true" hidden="true" outlineLevel="0" max="18" min="18" style="883" width="14.15"/>
    <col collapsed="false" customWidth="false" hidden="true" outlineLevel="0" max="19" min="19" style="883" width="9.29"/>
    <col collapsed="false" customWidth="true" hidden="true" outlineLevel="0" max="22" min="20" style="882" width="14.15"/>
    <col collapsed="false" customWidth="true" hidden="true" outlineLevel="0" max="23" min="23" style="883" width="14.15"/>
    <col collapsed="false" customWidth="false" hidden="false" outlineLevel="0" max="256" min="24" style="880" width="9.29"/>
    <col collapsed="false" customWidth="true" hidden="false" outlineLevel="0" max="257" min="257" style="880" width="65.71"/>
    <col collapsed="false" customWidth="true" hidden="false" outlineLevel="0" max="258" min="258" style="880" width="10.72"/>
    <col collapsed="false" customWidth="true" hidden="false" outlineLevel="0" max="259" min="259" style="880" width="20.72"/>
    <col collapsed="false" customWidth="true" hidden="false" outlineLevel="0" max="260" min="260" style="880" width="3.29"/>
    <col collapsed="false" customWidth="true" hidden="false" outlineLevel="0" max="261" min="261" style="880" width="65.71"/>
    <col collapsed="false" customWidth="true" hidden="false" outlineLevel="0" max="262" min="262" style="880" width="10.72"/>
    <col collapsed="false" customWidth="true" hidden="false" outlineLevel="0" max="263" min="263" style="880" width="20.72"/>
    <col collapsed="false" customWidth="true" hidden="false" outlineLevel="0" max="264" min="264" style="880" width="73.29"/>
    <col collapsed="false" customWidth="false" hidden="false" outlineLevel="0" max="269" min="265" style="880" width="9.29"/>
    <col collapsed="false" customWidth="true" hidden="false" outlineLevel="0" max="270" min="270" style="880" width="9.15"/>
    <col collapsed="false" customWidth="true" hidden="false" outlineLevel="0" max="274" min="271" style="880" width="14.15"/>
    <col collapsed="false" customWidth="false" hidden="false" outlineLevel="0" max="275" min="275" style="880" width="9.29"/>
    <col collapsed="false" customWidth="true" hidden="false" outlineLevel="0" max="279" min="276" style="880" width="14.15"/>
    <col collapsed="false" customWidth="false" hidden="false" outlineLevel="0" max="512" min="280" style="880" width="9.29"/>
    <col collapsed="false" customWidth="true" hidden="false" outlineLevel="0" max="513" min="513" style="880" width="65.71"/>
    <col collapsed="false" customWidth="true" hidden="false" outlineLevel="0" max="514" min="514" style="880" width="10.72"/>
    <col collapsed="false" customWidth="true" hidden="false" outlineLevel="0" max="515" min="515" style="880" width="20.72"/>
    <col collapsed="false" customWidth="true" hidden="false" outlineLevel="0" max="516" min="516" style="880" width="3.29"/>
    <col collapsed="false" customWidth="true" hidden="false" outlineLevel="0" max="517" min="517" style="880" width="65.71"/>
    <col collapsed="false" customWidth="true" hidden="false" outlineLevel="0" max="518" min="518" style="880" width="10.72"/>
    <col collapsed="false" customWidth="true" hidden="false" outlineLevel="0" max="519" min="519" style="880" width="20.72"/>
    <col collapsed="false" customWidth="true" hidden="false" outlineLevel="0" max="520" min="520" style="880" width="73.29"/>
    <col collapsed="false" customWidth="false" hidden="false" outlineLevel="0" max="525" min="521" style="880" width="9.29"/>
    <col collapsed="false" customWidth="true" hidden="false" outlineLevel="0" max="526" min="526" style="880" width="9.15"/>
    <col collapsed="false" customWidth="true" hidden="false" outlineLevel="0" max="530" min="527" style="880" width="14.15"/>
    <col collapsed="false" customWidth="false" hidden="false" outlineLevel="0" max="531" min="531" style="880" width="9.29"/>
    <col collapsed="false" customWidth="true" hidden="false" outlineLevel="0" max="535" min="532" style="880" width="14.15"/>
    <col collapsed="false" customWidth="false" hidden="false" outlineLevel="0" max="768" min="536" style="880" width="9.29"/>
    <col collapsed="false" customWidth="true" hidden="false" outlineLevel="0" max="769" min="769" style="880" width="65.71"/>
    <col collapsed="false" customWidth="true" hidden="false" outlineLevel="0" max="770" min="770" style="880" width="10.72"/>
    <col collapsed="false" customWidth="true" hidden="false" outlineLevel="0" max="771" min="771" style="880" width="20.72"/>
    <col collapsed="false" customWidth="true" hidden="false" outlineLevel="0" max="772" min="772" style="880" width="3.29"/>
    <col collapsed="false" customWidth="true" hidden="false" outlineLevel="0" max="773" min="773" style="880" width="65.71"/>
    <col collapsed="false" customWidth="true" hidden="false" outlineLevel="0" max="774" min="774" style="880" width="10.72"/>
    <col collapsed="false" customWidth="true" hidden="false" outlineLevel="0" max="775" min="775" style="880" width="20.72"/>
    <col collapsed="false" customWidth="true" hidden="false" outlineLevel="0" max="776" min="776" style="880" width="73.29"/>
    <col collapsed="false" customWidth="false" hidden="false" outlineLevel="0" max="781" min="777" style="880" width="9.29"/>
    <col collapsed="false" customWidth="true" hidden="false" outlineLevel="0" max="782" min="782" style="880" width="9.15"/>
    <col collapsed="false" customWidth="true" hidden="false" outlineLevel="0" max="786" min="783" style="880" width="14.15"/>
    <col collapsed="false" customWidth="false" hidden="false" outlineLevel="0" max="787" min="787" style="880" width="9.29"/>
    <col collapsed="false" customWidth="true" hidden="false" outlineLevel="0" max="791" min="788" style="880" width="14.15"/>
    <col collapsed="false" customWidth="false" hidden="false" outlineLevel="0" max="1024" min="792" style="880" width="9.29"/>
  </cols>
  <sheetData>
    <row r="1" customFormat="false" ht="22.8" hidden="false" customHeight="false" outlineLevel="0" collapsed="false">
      <c r="A1" s="884" t="str">
        <f aca="false">t1!$A$1</f>
        <v>REGIONI ED AUTONOMIE LOCALI - anno 2023</v>
      </c>
      <c r="B1" s="884"/>
      <c r="C1" s="884"/>
      <c r="D1" s="884"/>
      <c r="E1" s="884"/>
      <c r="F1" s="884"/>
      <c r="G1" s="884"/>
      <c r="H1" s="885" t="s">
        <v>121</v>
      </c>
      <c r="O1" s="886"/>
      <c r="P1" s="886"/>
      <c r="Q1" s="887" t="n">
        <v>8</v>
      </c>
      <c r="R1" s="887" t="s">
        <v>705</v>
      </c>
      <c r="T1" s="886"/>
      <c r="U1" s="886"/>
    </row>
    <row r="2" customFormat="false" ht="15.6" hidden="false" customHeight="true" outlineLevel="0" collapsed="false"/>
    <row r="3" customFormat="false" ht="44.85" hidden="false" customHeight="true" outlineLevel="0" collapsed="false">
      <c r="A3" s="888"/>
      <c r="B3" s="889"/>
      <c r="C3" s="889"/>
      <c r="D3" s="889"/>
      <c r="E3" s="889"/>
      <c r="F3" s="889"/>
      <c r="G3" s="889"/>
      <c r="O3" s="886"/>
      <c r="P3" s="886"/>
      <c r="T3" s="886"/>
      <c r="U3" s="886"/>
    </row>
    <row r="4" customFormat="false" ht="15.6" hidden="false" customHeight="true" outlineLevel="0" collapsed="false"/>
    <row r="5" customFormat="false" ht="25.5" hidden="false" customHeight="true" outlineLevel="0" collapsed="false">
      <c r="A5" s="890" t="s">
        <v>663</v>
      </c>
      <c r="B5" s="890"/>
      <c r="C5" s="890"/>
      <c r="D5" s="891"/>
      <c r="E5" s="890" t="s">
        <v>664</v>
      </c>
      <c r="F5" s="890"/>
      <c r="G5" s="890"/>
      <c r="H5" s="892" t="s">
        <v>665</v>
      </c>
      <c r="I5" s="946"/>
      <c r="J5" s="946"/>
      <c r="K5" s="946"/>
      <c r="L5" s="946"/>
      <c r="O5" s="894"/>
      <c r="P5" s="894"/>
      <c r="T5" s="894"/>
      <c r="U5" s="894"/>
    </row>
    <row r="6" customFormat="false" ht="17.1" hidden="false" customHeight="true" outlineLevel="0" collapsed="false">
      <c r="A6" s="895" t="s">
        <v>602</v>
      </c>
      <c r="B6" s="896" t="s">
        <v>666</v>
      </c>
      <c r="C6" s="897" t="s">
        <v>667</v>
      </c>
      <c r="D6" s="947"/>
      <c r="E6" s="895" t="s">
        <v>602</v>
      </c>
      <c r="F6" s="898" t="s">
        <v>666</v>
      </c>
      <c r="G6" s="899" t="s">
        <v>667</v>
      </c>
      <c r="H6" s="948" t="str">
        <f aca="false">IF(AND(SUMIF($S:$S,"SQ9",$R:$R)=0,ISBLANK('SICI(2)'!F13),ISBLANK('SICI(2)'!F17)),"OK",IF(AND(ABS(SUMIF($S:$S,"SQ9",$R:$R))&gt;0,ISBLANK('SICI(2)'!F13),ISBLANK('SICI(2)'!F17)),"Attenzione: inserire le voci di costituzione del fondo unicamente in presenza di certificazione dello stesso (cfr. SICI GEN353 o GEN355) !",IF(AND(SUMIF($S:$S,"SQ9",$R:$R)=0,SUM('SICI(2)'!F13,'SICI(2)'!F17)&gt;0),"Attenzione: in presenza di date di certificazione del fondo (cfr. SICI GEN353 o GEN355) è necessario compilare il lato costituzione di T15 !","OK")))</f>
        <v>OK</v>
      </c>
      <c r="I6" s="946"/>
      <c r="J6" s="946"/>
      <c r="K6" s="946"/>
      <c r="L6" s="946"/>
    </row>
    <row r="7" customFormat="false" ht="17.1" hidden="false" customHeight="true" outlineLevel="0" collapsed="false">
      <c r="A7" s="901" t="s">
        <v>706</v>
      </c>
      <c r="B7" s="902"/>
      <c r="C7" s="903"/>
      <c r="D7" s="891"/>
      <c r="E7" s="901" t="s">
        <v>706</v>
      </c>
      <c r="F7" s="902"/>
      <c r="G7" s="903"/>
      <c r="H7" s="948"/>
      <c r="O7" s="906" t="s">
        <v>671</v>
      </c>
      <c r="P7" s="906"/>
      <c r="Q7" s="906"/>
      <c r="R7" s="906"/>
      <c r="T7" s="906" t="s">
        <v>672</v>
      </c>
      <c r="U7" s="906"/>
      <c r="V7" s="906"/>
      <c r="W7" s="906"/>
    </row>
    <row r="8" customFormat="false" ht="17.1" hidden="false" customHeight="true" outlineLevel="0" collapsed="false">
      <c r="A8" s="949" t="s">
        <v>707</v>
      </c>
      <c r="B8" s="909"/>
      <c r="C8" s="910"/>
      <c r="D8" s="891"/>
      <c r="E8" s="908" t="s">
        <v>674</v>
      </c>
      <c r="F8" s="909"/>
      <c r="G8" s="910"/>
      <c r="H8" s="948"/>
      <c r="O8" s="912" t="s">
        <v>675</v>
      </c>
      <c r="P8" s="912" t="s">
        <v>676</v>
      </c>
      <c r="Q8" s="912" t="s">
        <v>677</v>
      </c>
      <c r="R8" s="912" t="s">
        <v>678</v>
      </c>
      <c r="T8" s="912" t="s">
        <v>675</v>
      </c>
      <c r="U8" s="912" t="s">
        <v>676</v>
      </c>
      <c r="V8" s="912" t="s">
        <v>677</v>
      </c>
      <c r="W8" s="912" t="s">
        <v>678</v>
      </c>
    </row>
    <row r="9" customFormat="false" ht="17.1" hidden="false" customHeight="true" outlineLevel="0" collapsed="false">
      <c r="A9" s="913" t="s">
        <v>708</v>
      </c>
      <c r="B9" s="916" t="s">
        <v>709</v>
      </c>
      <c r="C9" s="915"/>
      <c r="D9" s="891"/>
      <c r="E9" s="913" t="s">
        <v>710</v>
      </c>
      <c r="F9" s="916" t="s">
        <v>682</v>
      </c>
      <c r="G9" s="915"/>
      <c r="H9" s="948"/>
      <c r="J9" s="946"/>
      <c r="K9" s="946"/>
      <c r="L9" s="946"/>
      <c r="O9" s="886" t="n">
        <v>8</v>
      </c>
      <c r="P9" s="886" t="n">
        <v>7</v>
      </c>
      <c r="Q9" s="882" t="str">
        <f aca="false">B9</f>
        <v>F18K</v>
      </c>
      <c r="R9" s="917" t="n">
        <f aca="false">ROUND(C9,0)</f>
        <v>0</v>
      </c>
      <c r="S9" s="886" t="str">
        <f aca="false">VLOOKUP(O9,Q:R,2,0)</f>
        <v>SQ9</v>
      </c>
      <c r="T9" s="886" t="n">
        <v>8</v>
      </c>
      <c r="U9" s="886" t="n">
        <v>61</v>
      </c>
      <c r="V9" s="918" t="str">
        <f aca="false">F9</f>
        <v>U448</v>
      </c>
      <c r="W9" s="917" t="n">
        <f aca="false">ROUND(G9,0)</f>
        <v>0</v>
      </c>
    </row>
    <row r="10" customFormat="false" ht="17.1" hidden="false" customHeight="true" outlineLevel="0" collapsed="false">
      <c r="A10" s="913" t="s">
        <v>711</v>
      </c>
      <c r="B10" s="916" t="s">
        <v>712</v>
      </c>
      <c r="C10" s="915"/>
      <c r="D10" s="891"/>
      <c r="E10" s="913" t="s">
        <v>693</v>
      </c>
      <c r="F10" s="916" t="s">
        <v>694</v>
      </c>
      <c r="G10" s="915"/>
      <c r="H10" s="948"/>
      <c r="J10" s="946"/>
      <c r="K10" s="946"/>
      <c r="L10" s="946"/>
      <c r="O10" s="886" t="n">
        <v>8</v>
      </c>
      <c r="P10" s="886" t="n">
        <v>7</v>
      </c>
      <c r="Q10" s="882" t="str">
        <f aca="false">B10</f>
        <v>F16L</v>
      </c>
      <c r="R10" s="917" t="n">
        <f aca="false">ROUND(C10,0)</f>
        <v>0</v>
      </c>
      <c r="S10" s="886" t="str">
        <f aca="false">VLOOKUP(O10,Q:R,2,0)</f>
        <v>SQ9</v>
      </c>
      <c r="T10" s="886" t="n">
        <v>8</v>
      </c>
      <c r="U10" s="886" t="n">
        <v>61</v>
      </c>
      <c r="V10" s="918" t="str">
        <f aca="false">F10</f>
        <v>U449</v>
      </c>
      <c r="W10" s="917" t="n">
        <f aca="false">ROUND(G10,0)</f>
        <v>0</v>
      </c>
    </row>
    <row r="11" customFormat="false" ht="17.1" hidden="false" customHeight="true" outlineLevel="0" collapsed="false">
      <c r="A11" s="913" t="s">
        <v>713</v>
      </c>
      <c r="B11" s="916" t="s">
        <v>714</v>
      </c>
      <c r="C11" s="915"/>
      <c r="D11" s="891"/>
      <c r="E11" s="913" t="s">
        <v>715</v>
      </c>
      <c r="F11" s="916" t="s">
        <v>716</v>
      </c>
      <c r="G11" s="915"/>
      <c r="H11" s="948"/>
      <c r="J11" s="946"/>
      <c r="K11" s="946"/>
      <c r="L11" s="946"/>
      <c r="O11" s="886" t="n">
        <v>8</v>
      </c>
      <c r="P11" s="886" t="n">
        <v>7</v>
      </c>
      <c r="Q11" s="882" t="str">
        <f aca="false">B11</f>
        <v>F15J</v>
      </c>
      <c r="R11" s="917" t="n">
        <f aca="false">ROUND(C11,0)</f>
        <v>0</v>
      </c>
      <c r="S11" s="886" t="str">
        <f aca="false">VLOOKUP(O11,Q:R,2,0)</f>
        <v>SQ9</v>
      </c>
      <c r="T11" s="886" t="n">
        <v>8</v>
      </c>
      <c r="U11" s="886" t="n">
        <v>61</v>
      </c>
      <c r="V11" s="918" t="str">
        <f aca="false">F11</f>
        <v>U02I</v>
      </c>
      <c r="W11" s="917" t="n">
        <f aca="false">ROUND(G11,0)</f>
        <v>0</v>
      </c>
    </row>
    <row r="12" customFormat="false" ht="17.1" hidden="false" customHeight="true" outlineLevel="0" collapsed="false">
      <c r="A12" s="913" t="s">
        <v>717</v>
      </c>
      <c r="B12" s="916" t="s">
        <v>718</v>
      </c>
      <c r="C12" s="915"/>
      <c r="D12" s="891"/>
      <c r="E12" s="931" t="s">
        <v>697</v>
      </c>
      <c r="F12" s="932"/>
      <c r="G12" s="927" t="n">
        <f aca="false">SUM(G9:G11)</f>
        <v>0</v>
      </c>
      <c r="H12" s="892" t="s">
        <v>670</v>
      </c>
      <c r="J12" s="946"/>
      <c r="K12" s="946"/>
      <c r="L12" s="946"/>
      <c r="O12" s="886" t="n">
        <v>8</v>
      </c>
      <c r="P12" s="886" t="n">
        <v>7</v>
      </c>
      <c r="Q12" s="882" t="str">
        <f aca="false">B12</f>
        <v>F18M</v>
      </c>
      <c r="R12" s="917" t="n">
        <f aca="false">ROUND(C12,0)</f>
        <v>0</v>
      </c>
      <c r="S12" s="886" t="str">
        <f aca="false">VLOOKUP(O12,Q:R,2,0)</f>
        <v>SQ9</v>
      </c>
      <c r="T12" s="886" t="s">
        <v>695</v>
      </c>
      <c r="U12" s="886"/>
      <c r="V12" s="918"/>
      <c r="W12" s="917"/>
    </row>
    <row r="13" customFormat="false" ht="17.1" hidden="false" customHeight="true" outlineLevel="0" collapsed="false">
      <c r="A13" s="913" t="s">
        <v>719</v>
      </c>
      <c r="B13" s="916" t="s">
        <v>720</v>
      </c>
      <c r="C13" s="915"/>
      <c r="D13" s="891"/>
      <c r="E13" s="928" t="s">
        <v>721</v>
      </c>
      <c r="F13" s="935"/>
      <c r="G13" s="936" t="n">
        <f aca="false">G12</f>
        <v>0</v>
      </c>
      <c r="H13" s="892"/>
      <c r="I13" s="946"/>
      <c r="J13" s="946"/>
      <c r="K13" s="946"/>
      <c r="L13" s="946"/>
      <c r="O13" s="886" t="n">
        <v>8</v>
      </c>
      <c r="P13" s="886" t="n">
        <v>7</v>
      </c>
      <c r="Q13" s="882" t="str">
        <f aca="false">B13</f>
        <v>F20N</v>
      </c>
      <c r="R13" s="917" t="n">
        <f aca="false">ROUND(C13,0)</f>
        <v>0</v>
      </c>
      <c r="S13" s="886" t="str">
        <f aca="false">VLOOKUP(O13,Q:R,2,0)</f>
        <v>SQ9</v>
      </c>
      <c r="T13" s="886"/>
      <c r="U13" s="886"/>
      <c r="V13" s="918"/>
      <c r="W13" s="917"/>
    </row>
    <row r="14" customFormat="false" ht="17.1" hidden="false" customHeight="true" outlineLevel="0" collapsed="false">
      <c r="A14" s="913" t="s">
        <v>722</v>
      </c>
      <c r="B14" s="916" t="s">
        <v>723</v>
      </c>
      <c r="C14" s="915"/>
      <c r="D14" s="891"/>
      <c r="E14" s="950"/>
      <c r="F14" s="933"/>
      <c r="G14" s="951"/>
      <c r="H14" s="922" t="str">
        <f aca="false">IF(LEN(H16&amp;H17&amp;H18)&gt;0,"Attenzione, le seguenti voci creano incongruenza perché magg. del 10% del totale:","OK")</f>
        <v>OK</v>
      </c>
      <c r="I14" s="946"/>
      <c r="J14" s="946"/>
      <c r="K14" s="946"/>
      <c r="L14" s="946"/>
      <c r="O14" s="886" t="n">
        <v>8</v>
      </c>
      <c r="P14" s="886" t="n">
        <v>7</v>
      </c>
      <c r="Q14" s="882" t="str">
        <f aca="false">B14</f>
        <v>F18N</v>
      </c>
      <c r="R14" s="917" t="n">
        <f aca="false">ROUND(C14,0)</f>
        <v>0</v>
      </c>
      <c r="S14" s="886" t="str">
        <f aca="false">VLOOKUP(O14,Q:R,2,0)</f>
        <v>SQ9</v>
      </c>
      <c r="U14" s="886"/>
      <c r="V14" s="918"/>
      <c r="W14" s="917"/>
    </row>
    <row r="15" customFormat="false" ht="17.1" hidden="false" customHeight="true" outlineLevel="0" collapsed="false">
      <c r="A15" s="913" t="s">
        <v>724</v>
      </c>
      <c r="B15" s="916" t="s">
        <v>725</v>
      </c>
      <c r="C15" s="915"/>
      <c r="D15" s="891"/>
      <c r="E15" s="952"/>
      <c r="F15" s="933"/>
      <c r="G15" s="951"/>
      <c r="H15" s="922"/>
      <c r="I15" s="946"/>
      <c r="J15" s="946"/>
      <c r="K15" s="946"/>
      <c r="L15" s="946"/>
      <c r="O15" s="953" t="n">
        <v>8</v>
      </c>
      <c r="P15" s="953" t="n">
        <v>7</v>
      </c>
      <c r="Q15" s="954" t="str">
        <f aca="false">B15</f>
        <v>F00O</v>
      </c>
      <c r="R15" s="955" t="n">
        <f aca="false">ROUND(C15,0)</f>
        <v>0</v>
      </c>
      <c r="S15" s="953" t="str">
        <f aca="false">VLOOKUP(O15,Q:R,2,0)</f>
        <v>SQ9</v>
      </c>
      <c r="T15" s="886"/>
      <c r="U15" s="886"/>
      <c r="V15" s="918"/>
      <c r="W15" s="917"/>
    </row>
    <row r="16" customFormat="false" ht="17.1" hidden="false" customHeight="true" outlineLevel="0" collapsed="false">
      <c r="A16" s="925" t="s">
        <v>726</v>
      </c>
      <c r="B16" s="926"/>
      <c r="C16" s="927" t="n">
        <f aca="false">SUM(C9:C15)</f>
        <v>0</v>
      </c>
      <c r="D16" s="891"/>
      <c r="E16" s="952"/>
      <c r="F16" s="933"/>
      <c r="G16" s="951"/>
      <c r="H16" s="956" t="str">
        <f aca="false">IF(C39&lt;&gt;0,IF(R15/ABS(C$39)&gt;0.1,"Fondo posizione e risultato - Altre risorse fisse - F00O",""),"")</f>
        <v/>
      </c>
      <c r="I16" s="946"/>
      <c r="J16" s="946"/>
      <c r="K16" s="946"/>
      <c r="L16" s="946"/>
      <c r="O16" s="886"/>
      <c r="P16" s="886"/>
      <c r="R16" s="917"/>
      <c r="S16" s="886"/>
      <c r="T16" s="886"/>
      <c r="U16" s="886"/>
      <c r="V16" s="918"/>
      <c r="W16" s="917"/>
    </row>
    <row r="17" customFormat="false" ht="17.1" hidden="false" customHeight="true" outlineLevel="0" collapsed="false">
      <c r="A17" s="957" t="s">
        <v>727</v>
      </c>
      <c r="B17" s="958"/>
      <c r="C17" s="959"/>
      <c r="D17" s="891"/>
      <c r="E17" s="952"/>
      <c r="F17" s="933"/>
      <c r="G17" s="951"/>
      <c r="H17" s="956" t="str">
        <f aca="false">IF(C39&lt;&gt;0,IF(R30/ABS(C$39)&gt;0.1,"Fondo posizione e risultato - Altre risorse variabili - F00O",""),"")</f>
        <v/>
      </c>
      <c r="I17" s="946"/>
      <c r="J17" s="946"/>
      <c r="K17" s="946"/>
      <c r="L17" s="946"/>
      <c r="O17" s="886"/>
      <c r="P17" s="886"/>
      <c r="R17" s="917"/>
      <c r="S17" s="886"/>
      <c r="T17" s="886"/>
      <c r="U17" s="886"/>
      <c r="V17" s="918"/>
      <c r="W17" s="917"/>
    </row>
    <row r="18" customFormat="false" ht="17.1" hidden="false" customHeight="true" outlineLevel="0" collapsed="false">
      <c r="A18" s="913" t="s">
        <v>728</v>
      </c>
      <c r="B18" s="916" t="s">
        <v>729</v>
      </c>
      <c r="C18" s="915"/>
      <c r="D18" s="891"/>
      <c r="E18" s="952"/>
      <c r="F18" s="933"/>
      <c r="G18" s="951"/>
      <c r="H18" s="956" t="str">
        <f aca="false">IF(C39&lt;&gt;0,IF(R37/ABS(C$39)&gt;0.1,"Fondo posizione e risultato - Altre decurtazioni - F01P",""),"")</f>
        <v/>
      </c>
      <c r="I18" s="946"/>
      <c r="J18" s="946"/>
      <c r="K18" s="946"/>
      <c r="L18" s="946"/>
      <c r="O18" s="886" t="n">
        <v>8</v>
      </c>
      <c r="P18" s="886" t="n">
        <v>9</v>
      </c>
      <c r="Q18" s="882" t="str">
        <f aca="false">B18</f>
        <v>F18O</v>
      </c>
      <c r="R18" s="917" t="n">
        <f aca="false">ROUND(C18,0)</f>
        <v>0</v>
      </c>
      <c r="S18" s="886" t="str">
        <f aca="false">VLOOKUP(O18,Q:R,2,0)</f>
        <v>SQ9</v>
      </c>
      <c r="T18" s="886"/>
      <c r="U18" s="886"/>
      <c r="V18" s="918"/>
      <c r="W18" s="917"/>
    </row>
    <row r="19" customFormat="false" ht="17.1" hidden="false" customHeight="true" outlineLevel="0" collapsed="false">
      <c r="A19" s="913" t="s">
        <v>730</v>
      </c>
      <c r="B19" s="916" t="s">
        <v>731</v>
      </c>
      <c r="C19" s="915"/>
      <c r="D19" s="891"/>
      <c r="E19" s="952"/>
      <c r="F19" s="933"/>
      <c r="G19" s="951"/>
      <c r="H19" s="960"/>
      <c r="I19" s="946"/>
      <c r="J19" s="946"/>
      <c r="K19" s="946"/>
      <c r="L19" s="946"/>
      <c r="O19" s="886" t="n">
        <v>8</v>
      </c>
      <c r="P19" s="886" t="n">
        <v>9</v>
      </c>
      <c r="Q19" s="882" t="str">
        <f aca="false">B19</f>
        <v>F50H</v>
      </c>
      <c r="R19" s="917" t="n">
        <f aca="false">ROUND(C19,0)</f>
        <v>0</v>
      </c>
      <c r="S19" s="886" t="str">
        <f aca="false">VLOOKUP(O19,Q:R,2,0)</f>
        <v>SQ9</v>
      </c>
      <c r="T19" s="886"/>
      <c r="U19" s="886"/>
      <c r="V19" s="918"/>
      <c r="W19" s="917"/>
    </row>
    <row r="20" customFormat="false" ht="17.1" hidden="false" customHeight="true" outlineLevel="0" collapsed="false">
      <c r="A20" s="913" t="s">
        <v>732</v>
      </c>
      <c r="B20" s="916" t="s">
        <v>733</v>
      </c>
      <c r="C20" s="915"/>
      <c r="D20" s="891"/>
      <c r="E20" s="952"/>
      <c r="F20" s="933"/>
      <c r="G20" s="951"/>
      <c r="H20" s="892" t="s">
        <v>683</v>
      </c>
      <c r="O20" s="886" t="n">
        <v>8</v>
      </c>
      <c r="P20" s="886" t="n">
        <v>9</v>
      </c>
      <c r="Q20" s="882" t="str">
        <f aca="false">B20</f>
        <v>F96H</v>
      </c>
      <c r="R20" s="917" t="n">
        <f aca="false">ROUND(C20,0)</f>
        <v>0</v>
      </c>
      <c r="S20" s="886" t="str">
        <f aca="false">VLOOKUP(O20,Q:R,2,0)</f>
        <v>SQ9</v>
      </c>
      <c r="T20" s="886"/>
      <c r="U20" s="886"/>
      <c r="W20" s="917"/>
    </row>
    <row r="21" customFormat="false" ht="17.1" hidden="false" customHeight="true" outlineLevel="0" collapsed="false">
      <c r="A21" s="913" t="s">
        <v>734</v>
      </c>
      <c r="B21" s="961" t="s">
        <v>735</v>
      </c>
      <c r="C21" s="915"/>
      <c r="D21" s="891"/>
      <c r="E21" s="952"/>
      <c r="F21" s="933"/>
      <c r="G21" s="951"/>
      <c r="H21" s="962" t="str">
        <f aca="false">IF(AND(SUMIF($O:$O,$Q1,$R:$R)&lt;&gt;0,SUM('SICI(2)'!$F$13,'SICI(2)'!$F$17)&gt;0),IF(SUMIFS($R:$R,$P:$P,"&lt;&gt;81",$O:$O,$Q1)-SUMIFS($R:$R,$P:$P,"81",$O:$O,$Q1)-SUMIF($T:$T,$Q1,$W:$W)&lt;0,"Attenzione, nelle seguenti sezioni le destinazioni risultano superiori alle relative risorse e generano pertanto squadratura 8: "&amp;CHAR(10)&amp;A7,"OK"),"OK")</f>
        <v>OK</v>
      </c>
      <c r="I21" s="946"/>
      <c r="J21" s="946"/>
      <c r="K21" s="946"/>
      <c r="L21" s="946"/>
      <c r="O21" s="886" t="n">
        <v>8</v>
      </c>
      <c r="P21" s="886" t="n">
        <v>9</v>
      </c>
      <c r="Q21" s="882" t="str">
        <f aca="false">B21</f>
        <v>F10M</v>
      </c>
      <c r="R21" s="917" t="n">
        <f aca="false">ROUND(C21,0)</f>
        <v>0</v>
      </c>
      <c r="S21" s="886" t="str">
        <f aca="false">VLOOKUP(O21,Q:R,2,0)</f>
        <v>SQ9</v>
      </c>
      <c r="T21" s="886"/>
      <c r="U21" s="886"/>
      <c r="W21" s="917"/>
    </row>
    <row r="22" customFormat="false" ht="17.1" hidden="false" customHeight="true" outlineLevel="0" collapsed="false">
      <c r="A22" s="913" t="s">
        <v>736</v>
      </c>
      <c r="B22" s="961" t="s">
        <v>737</v>
      </c>
      <c r="C22" s="915"/>
      <c r="D22" s="891"/>
      <c r="E22" s="952"/>
      <c r="F22" s="933"/>
      <c r="G22" s="951"/>
      <c r="H22" s="962"/>
      <c r="I22" s="946"/>
      <c r="J22" s="946"/>
      <c r="K22" s="946"/>
      <c r="L22" s="946"/>
      <c r="O22" s="886" t="n">
        <v>8</v>
      </c>
      <c r="P22" s="886" t="n">
        <v>9</v>
      </c>
      <c r="Q22" s="882" t="str">
        <f aca="false">B22</f>
        <v>F10N</v>
      </c>
      <c r="R22" s="917" t="n">
        <f aca="false">ROUND(C22,0)</f>
        <v>0</v>
      </c>
      <c r="S22" s="886" t="str">
        <f aca="false">VLOOKUP(O22,Q:R,2,0)</f>
        <v>SQ9</v>
      </c>
      <c r="T22" s="886"/>
      <c r="U22" s="886"/>
      <c r="W22" s="917"/>
    </row>
    <row r="23" customFormat="false" ht="17.1" hidden="false" customHeight="true" outlineLevel="0" collapsed="false">
      <c r="A23" s="913" t="s">
        <v>738</v>
      </c>
      <c r="B23" s="916" t="s">
        <v>739</v>
      </c>
      <c r="C23" s="915"/>
      <c r="D23" s="891"/>
      <c r="E23" s="952"/>
      <c r="F23" s="933"/>
      <c r="G23" s="951"/>
      <c r="H23" s="962"/>
      <c r="I23" s="946"/>
      <c r="J23" s="946"/>
      <c r="K23" s="946"/>
      <c r="L23" s="946"/>
      <c r="O23" s="886" t="n">
        <v>8</v>
      </c>
      <c r="P23" s="886" t="n">
        <v>9</v>
      </c>
      <c r="Q23" s="882" t="str">
        <f aca="false">B23</f>
        <v>F10L</v>
      </c>
      <c r="R23" s="917" t="n">
        <f aca="false">ROUND(C23,0)</f>
        <v>0</v>
      </c>
      <c r="S23" s="886" t="str">
        <f aca="false">VLOOKUP(O23,Q:R,2,0)</f>
        <v>SQ9</v>
      </c>
      <c r="T23" s="886"/>
      <c r="U23" s="886"/>
      <c r="V23" s="918"/>
      <c r="W23" s="917"/>
    </row>
    <row r="24" customFormat="false" ht="17.1" hidden="false" customHeight="true" outlineLevel="0" collapsed="false">
      <c r="A24" s="963" t="s">
        <v>740</v>
      </c>
      <c r="B24" s="964" t="s">
        <v>741</v>
      </c>
      <c r="C24" s="921"/>
      <c r="D24" s="933"/>
      <c r="E24" s="950"/>
      <c r="F24" s="933"/>
      <c r="G24" s="965"/>
      <c r="H24" s="962"/>
      <c r="O24" s="886" t="n">
        <v>8</v>
      </c>
      <c r="P24" s="886" t="n">
        <v>9</v>
      </c>
      <c r="Q24" s="882" t="str">
        <f aca="false">B24</f>
        <v>F24L</v>
      </c>
      <c r="R24" s="917" t="n">
        <f aca="false">ROUND(C24,0)</f>
        <v>0</v>
      </c>
      <c r="S24" s="886" t="str">
        <f aca="false">VLOOKUP(O24,Q:R,2,0)</f>
        <v>SQ9</v>
      </c>
      <c r="T24" s="886"/>
      <c r="U24" s="886"/>
      <c r="V24" s="918"/>
      <c r="W24" s="917"/>
    </row>
    <row r="25" customFormat="false" ht="17.1" hidden="false" customHeight="true" outlineLevel="0" collapsed="false">
      <c r="A25" s="966" t="s">
        <v>742</v>
      </c>
      <c r="B25" s="967" t="s">
        <v>743</v>
      </c>
      <c r="C25" s="968"/>
      <c r="D25" s="933"/>
      <c r="E25" s="950"/>
      <c r="F25" s="933"/>
      <c r="G25" s="965"/>
      <c r="H25" s="969"/>
      <c r="O25" s="886" t="n">
        <v>8</v>
      </c>
      <c r="P25" s="886" t="n">
        <v>9</v>
      </c>
      <c r="Q25" s="882" t="str">
        <f aca="false">B25</f>
        <v>F24M</v>
      </c>
      <c r="R25" s="917" t="n">
        <f aca="false">ROUND(C25,0)</f>
        <v>0</v>
      </c>
      <c r="S25" s="886" t="str">
        <f aca="false">VLOOKUP(O25,Q:R,2,0)</f>
        <v>SQ9</v>
      </c>
      <c r="T25" s="886"/>
      <c r="U25" s="886"/>
      <c r="V25" s="918"/>
      <c r="W25" s="917"/>
    </row>
    <row r="26" customFormat="false" ht="17.1" hidden="false" customHeight="true" outlineLevel="0" collapsed="false">
      <c r="A26" s="913" t="s">
        <v>744</v>
      </c>
      <c r="B26" s="916" t="s">
        <v>745</v>
      </c>
      <c r="C26" s="915"/>
      <c r="D26" s="891"/>
      <c r="E26" s="952"/>
      <c r="F26" s="933"/>
      <c r="G26" s="951"/>
      <c r="H26" s="970"/>
      <c r="O26" s="886" t="n">
        <v>8</v>
      </c>
      <c r="P26" s="886" t="n">
        <v>9</v>
      </c>
      <c r="Q26" s="882" t="str">
        <f aca="false">B26</f>
        <v>F18P</v>
      </c>
      <c r="R26" s="917" t="n">
        <f aca="false">ROUND(C26,0)</f>
        <v>0</v>
      </c>
      <c r="S26" s="886" t="str">
        <f aca="false">VLOOKUP(O26,Q:R,2,0)</f>
        <v>SQ9</v>
      </c>
      <c r="T26" s="886"/>
      <c r="U26" s="886"/>
    </row>
    <row r="27" customFormat="false" ht="17.1" hidden="false" customHeight="true" outlineLevel="0" collapsed="false">
      <c r="A27" s="913" t="s">
        <v>746</v>
      </c>
      <c r="B27" s="916" t="s">
        <v>747</v>
      </c>
      <c r="C27" s="915"/>
      <c r="D27" s="891"/>
      <c r="E27" s="952"/>
      <c r="F27" s="933"/>
      <c r="G27" s="951"/>
      <c r="H27" s="893"/>
      <c r="O27" s="886" t="n">
        <v>8</v>
      </c>
      <c r="P27" s="886" t="n">
        <v>9</v>
      </c>
      <c r="Q27" s="882" t="str">
        <f aca="false">B27</f>
        <v>F20O</v>
      </c>
      <c r="R27" s="917" t="n">
        <f aca="false">ROUND(C27,0)</f>
        <v>0</v>
      </c>
      <c r="S27" s="886" t="str">
        <f aca="false">VLOOKUP(O27,Q:R,2,0)</f>
        <v>SQ9</v>
      </c>
      <c r="T27" s="886"/>
      <c r="U27" s="886"/>
    </row>
    <row r="28" customFormat="false" ht="17.1" hidden="false" customHeight="true" outlineLevel="0" collapsed="false">
      <c r="A28" s="913" t="s">
        <v>722</v>
      </c>
      <c r="B28" s="916" t="s">
        <v>723</v>
      </c>
      <c r="C28" s="915"/>
      <c r="D28" s="891"/>
      <c r="E28" s="950"/>
      <c r="F28" s="933"/>
      <c r="G28" s="951"/>
      <c r="H28" s="893"/>
      <c r="O28" s="886" t="n">
        <v>8</v>
      </c>
      <c r="P28" s="886" t="n">
        <v>9</v>
      </c>
      <c r="Q28" s="882" t="str">
        <f aca="false">B28</f>
        <v>F18N</v>
      </c>
      <c r="R28" s="917" t="n">
        <f aca="false">ROUND(C28,0)</f>
        <v>0</v>
      </c>
      <c r="S28" s="886" t="str">
        <f aca="false">VLOOKUP(O28,Q:R,2,0)</f>
        <v>SQ9</v>
      </c>
      <c r="T28" s="886"/>
      <c r="U28" s="886"/>
      <c r="W28" s="917"/>
    </row>
    <row r="29" customFormat="false" ht="17.1" hidden="false" customHeight="true" outlineLevel="0" collapsed="false">
      <c r="A29" s="913" t="s">
        <v>748</v>
      </c>
      <c r="B29" s="916" t="s">
        <v>749</v>
      </c>
      <c r="C29" s="915"/>
      <c r="D29" s="891"/>
      <c r="E29" s="950"/>
      <c r="F29" s="933"/>
      <c r="G29" s="951"/>
      <c r="H29" s="893"/>
      <c r="O29" s="886" t="n">
        <v>8</v>
      </c>
      <c r="P29" s="886" t="n">
        <v>9</v>
      </c>
      <c r="Q29" s="882" t="str">
        <f aca="false">B29</f>
        <v>F999</v>
      </c>
      <c r="R29" s="917" t="n">
        <f aca="false">ROUND(C29,0)</f>
        <v>0</v>
      </c>
      <c r="S29" s="886" t="str">
        <f aca="false">VLOOKUP(O29,Q:R,2,0)</f>
        <v>SQ9</v>
      </c>
      <c r="T29" s="886"/>
      <c r="U29" s="886"/>
      <c r="W29" s="917"/>
    </row>
    <row r="30" customFormat="false" ht="17.1" hidden="false" customHeight="true" outlineLevel="0" collapsed="false">
      <c r="A30" s="913" t="s">
        <v>724</v>
      </c>
      <c r="B30" s="916" t="s">
        <v>725</v>
      </c>
      <c r="C30" s="915"/>
      <c r="D30" s="891"/>
      <c r="E30" s="950"/>
      <c r="F30" s="933"/>
      <c r="G30" s="951"/>
      <c r="H30" s="893"/>
      <c r="O30" s="953" t="n">
        <v>8</v>
      </c>
      <c r="P30" s="953" t="n">
        <v>9</v>
      </c>
      <c r="Q30" s="954" t="str">
        <f aca="false">B30</f>
        <v>F00O</v>
      </c>
      <c r="R30" s="955" t="n">
        <f aca="false">ROUND(C30,0)</f>
        <v>0</v>
      </c>
      <c r="S30" s="953" t="str">
        <f aca="false">VLOOKUP(O30,Q:R,2,0)</f>
        <v>SQ9</v>
      </c>
      <c r="T30" s="886"/>
      <c r="U30" s="886"/>
      <c r="W30" s="917"/>
    </row>
    <row r="31" customFormat="false" ht="17.1" hidden="false" customHeight="true" outlineLevel="0" collapsed="false">
      <c r="A31" s="925" t="s">
        <v>750</v>
      </c>
      <c r="B31" s="926"/>
      <c r="C31" s="927" t="n">
        <f aca="false">SUM(C18:C30)</f>
        <v>0</v>
      </c>
      <c r="D31" s="891"/>
      <c r="E31" s="950"/>
      <c r="F31" s="933"/>
      <c r="G31" s="951"/>
      <c r="H31" s="893"/>
      <c r="O31" s="886"/>
      <c r="P31" s="886"/>
      <c r="R31" s="917"/>
      <c r="S31" s="886"/>
      <c r="T31" s="886"/>
      <c r="U31" s="886"/>
      <c r="W31" s="917"/>
    </row>
    <row r="32" customFormat="false" ht="17.1" hidden="false" customHeight="true" outlineLevel="0" collapsed="false">
      <c r="A32" s="957" t="s">
        <v>751</v>
      </c>
      <c r="B32" s="958"/>
      <c r="C32" s="971"/>
      <c r="D32" s="891"/>
      <c r="E32" s="950"/>
      <c r="F32" s="933"/>
      <c r="G32" s="951"/>
      <c r="H32" s="893"/>
      <c r="T32" s="886"/>
      <c r="U32" s="886"/>
      <c r="W32" s="917"/>
    </row>
    <row r="33" customFormat="false" ht="17.1" hidden="false" customHeight="true" outlineLevel="0" collapsed="false">
      <c r="A33" s="913" t="s">
        <v>752</v>
      </c>
      <c r="B33" s="916" t="s">
        <v>753</v>
      </c>
      <c r="C33" s="923"/>
      <c r="D33" s="891"/>
      <c r="E33" s="950"/>
      <c r="F33" s="933"/>
      <c r="G33" s="951"/>
      <c r="H33" s="893"/>
      <c r="O33" s="886" t="n">
        <v>8</v>
      </c>
      <c r="P33" s="886" t="n">
        <v>81</v>
      </c>
      <c r="Q33" s="882" t="str">
        <f aca="false">B33</f>
        <v>F27I</v>
      </c>
      <c r="R33" s="917" t="n">
        <f aca="false">ROUND(C33,0)</f>
        <v>0</v>
      </c>
      <c r="S33" s="886" t="str">
        <f aca="false">VLOOKUP(O33,Q:R,2,0)</f>
        <v>SQ9</v>
      </c>
      <c r="T33" s="886"/>
      <c r="U33" s="886"/>
      <c r="W33" s="917"/>
    </row>
    <row r="34" customFormat="false" ht="17.1" hidden="false" customHeight="true" outlineLevel="0" collapsed="false">
      <c r="A34" s="913" t="s">
        <v>754</v>
      </c>
      <c r="B34" s="916" t="s">
        <v>755</v>
      </c>
      <c r="C34" s="923"/>
      <c r="D34" s="891"/>
      <c r="E34" s="950"/>
      <c r="F34" s="933"/>
      <c r="G34" s="951"/>
      <c r="H34" s="893"/>
      <c r="O34" s="886" t="n">
        <v>8</v>
      </c>
      <c r="P34" s="886" t="n">
        <v>81</v>
      </c>
      <c r="Q34" s="882" t="str">
        <f aca="false">B34</f>
        <v>F00P</v>
      </c>
      <c r="R34" s="917" t="n">
        <f aca="false">ROUND(C34,0)</f>
        <v>0</v>
      </c>
      <c r="S34" s="886" t="str">
        <f aca="false">VLOOKUP(O34,Q:R,2,0)</f>
        <v>SQ9</v>
      </c>
      <c r="T34" s="886"/>
      <c r="U34" s="886"/>
      <c r="W34" s="917"/>
    </row>
    <row r="35" customFormat="false" ht="17.1" hidden="false" customHeight="true" outlineLevel="0" collapsed="false">
      <c r="A35" s="913" t="s">
        <v>756</v>
      </c>
      <c r="B35" s="916" t="s">
        <v>757</v>
      </c>
      <c r="C35" s="923"/>
      <c r="D35" s="891"/>
      <c r="E35" s="950"/>
      <c r="F35" s="933"/>
      <c r="G35" s="951"/>
      <c r="H35" s="893"/>
      <c r="O35" s="886" t="n">
        <v>8</v>
      </c>
      <c r="P35" s="886" t="n">
        <v>81</v>
      </c>
      <c r="Q35" s="882" t="str">
        <f aca="false">B35</f>
        <v>F01S</v>
      </c>
      <c r="R35" s="917" t="n">
        <f aca="false">ROUND(C35,0)</f>
        <v>0</v>
      </c>
      <c r="S35" s="886" t="str">
        <f aca="false">VLOOKUP(O35,Q:R,2,0)</f>
        <v>SQ9</v>
      </c>
      <c r="T35" s="886"/>
      <c r="U35" s="886"/>
      <c r="W35" s="917"/>
    </row>
    <row r="36" customFormat="false" ht="17.1" hidden="false" customHeight="true" outlineLevel="0" collapsed="false">
      <c r="A36" s="913" t="s">
        <v>758</v>
      </c>
      <c r="B36" s="916" t="s">
        <v>759</v>
      </c>
      <c r="C36" s="923"/>
      <c r="D36" s="891"/>
      <c r="E36" s="950"/>
      <c r="F36" s="933"/>
      <c r="G36" s="951"/>
      <c r="H36" s="972"/>
      <c r="O36" s="886" t="n">
        <v>8</v>
      </c>
      <c r="P36" s="886" t="n">
        <v>81</v>
      </c>
      <c r="Q36" s="882" t="str">
        <f aca="false">B36</f>
        <v>F01T</v>
      </c>
      <c r="R36" s="917" t="n">
        <f aca="false">ROUND(C36,0)</f>
        <v>0</v>
      </c>
      <c r="S36" s="886" t="str">
        <f aca="false">VLOOKUP(O36,Q:R,2,0)</f>
        <v>SQ9</v>
      </c>
      <c r="T36" s="886"/>
      <c r="U36" s="886"/>
      <c r="W36" s="917"/>
    </row>
    <row r="37" customFormat="false" ht="17.25" hidden="false" customHeight="true" outlineLevel="0" collapsed="false">
      <c r="A37" s="255" t="s">
        <v>760</v>
      </c>
      <c r="B37" s="916" t="s">
        <v>761</v>
      </c>
      <c r="C37" s="923"/>
      <c r="D37" s="891"/>
      <c r="E37" s="950"/>
      <c r="F37" s="933"/>
      <c r="G37" s="951"/>
      <c r="H37" s="893"/>
      <c r="O37" s="953" t="n">
        <v>8</v>
      </c>
      <c r="P37" s="953" t="n">
        <v>81</v>
      </c>
      <c r="Q37" s="954" t="str">
        <f aca="false">B37</f>
        <v>F01P</v>
      </c>
      <c r="R37" s="955" t="n">
        <f aca="false">ROUND(C37,0)</f>
        <v>0</v>
      </c>
      <c r="S37" s="953" t="str">
        <f aca="false">VLOOKUP(O37,Q:R,2,0)</f>
        <v>SQ9</v>
      </c>
      <c r="T37" s="886"/>
      <c r="U37" s="886"/>
      <c r="W37" s="917"/>
    </row>
    <row r="38" customFormat="false" ht="17.1" hidden="false" customHeight="true" outlineLevel="0" collapsed="false">
      <c r="A38" s="925" t="s">
        <v>762</v>
      </c>
      <c r="B38" s="926"/>
      <c r="C38" s="927" t="n">
        <f aca="false">SUM(C33:C37)</f>
        <v>0</v>
      </c>
      <c r="D38" s="973"/>
      <c r="E38" s="950"/>
      <c r="F38" s="933"/>
      <c r="G38" s="951"/>
      <c r="H38" s="893"/>
      <c r="O38" s="886" t="s">
        <v>695</v>
      </c>
      <c r="P38" s="886"/>
      <c r="R38" s="917"/>
      <c r="S38" s="886"/>
      <c r="T38" s="886"/>
      <c r="U38" s="886"/>
      <c r="W38" s="917"/>
    </row>
    <row r="39" customFormat="false" ht="17.25" hidden="false" customHeight="true" outlineLevel="0" collapsed="false">
      <c r="A39" s="928" t="s">
        <v>721</v>
      </c>
      <c r="B39" s="929"/>
      <c r="C39" s="930" t="n">
        <f aca="false">C16+C31-C38</f>
        <v>0</v>
      </c>
      <c r="D39" s="973"/>
      <c r="E39" s="950"/>
      <c r="F39" s="933"/>
      <c r="G39" s="951"/>
      <c r="O39" s="886"/>
      <c r="P39" s="886"/>
      <c r="T39" s="886"/>
      <c r="U39" s="886"/>
      <c r="W39" s="917"/>
    </row>
    <row r="40" customFormat="false" ht="17.1" hidden="false" customHeight="true" outlineLevel="0" collapsed="false">
      <c r="A40" s="974" t="s">
        <v>698</v>
      </c>
      <c r="B40" s="975"/>
      <c r="C40" s="976" t="n">
        <f aca="false">C39</f>
        <v>0</v>
      </c>
      <c r="D40" s="973"/>
      <c r="E40" s="937" t="s">
        <v>699</v>
      </c>
      <c r="F40" s="940"/>
      <c r="G40" s="939" t="n">
        <f aca="false">G13</f>
        <v>0</v>
      </c>
      <c r="O40" s="886"/>
      <c r="P40" s="886"/>
      <c r="T40" s="886"/>
      <c r="U40" s="886"/>
      <c r="W40" s="917"/>
    </row>
    <row r="41" customFormat="false" ht="5.1" hidden="false" customHeight="true" outlineLevel="0" collapsed="false">
      <c r="D41" s="977"/>
      <c r="E41" s="978"/>
    </row>
    <row r="42" customFormat="false" ht="13.2" hidden="false" customHeight="false" outlineLevel="0" collapsed="false">
      <c r="A42" s="942" t="s">
        <v>763</v>
      </c>
      <c r="D42" s="977"/>
    </row>
    <row r="43" customFormat="false" ht="11.4" hidden="false" customHeight="false" outlineLevel="0" collapsed="false">
      <c r="A43" s="942" t="s">
        <v>764</v>
      </c>
    </row>
    <row r="44" customFormat="false" ht="11.4" hidden="false" customHeight="false" outlineLevel="0" collapsed="false">
      <c r="A44" s="942" t="s">
        <v>765</v>
      </c>
    </row>
    <row r="45" customFormat="false" ht="11.4" hidden="false" customHeight="false" outlineLevel="0" collapsed="false">
      <c r="A45" s="942" t="s">
        <v>766</v>
      </c>
    </row>
    <row r="46" customFormat="false" ht="12" hidden="false" customHeight="true" outlineLevel="0" collapsed="false">
      <c r="A46" s="942" t="s">
        <v>767</v>
      </c>
    </row>
    <row r="47" customFormat="false" ht="10.2" hidden="false" customHeight="false" outlineLevel="0" collapsed="false">
      <c r="A47" s="880" t="s">
        <v>768</v>
      </c>
    </row>
  </sheetData>
  <sheetProtection algorithmName="SHA-512" hashValue="hkKZ8QWwrrhFRTqejt0bW8ZCHYbJ6kCk2zSg++N5CVzq9VSIjpxbZHftYQqlHSCuMMlBDspxC1BgjOVbmyb/uQ==" saltValue="EHaSF7kBJHj6C5WFFDPQpw==" spinCount="100000" sheet="true" formatColumns="false" selectLockedCells="true"/>
  <mergeCells count="8">
    <mergeCell ref="A5:C5"/>
    <mergeCell ref="E5:G5"/>
    <mergeCell ref="H6:H11"/>
    <mergeCell ref="O7:R7"/>
    <mergeCell ref="T7:W7"/>
    <mergeCell ref="H12:H13"/>
    <mergeCell ref="H14:H15"/>
    <mergeCell ref="H21:H24"/>
  </mergeCells>
  <dataValidations count="2">
    <dataValidation allowBlank="true" error="INSERIRE SOLO NUMERI INTERI" errorTitle="ERRORE NEL DATO IMMESSO" operator="between" showDropDown="false" showErrorMessage="true" showInputMessage="true" sqref="G12:G13 JC12:JC13 SY12:SY13 ACU12:ACU13 C16 IY16 SU16 ACQ16 C29 IY29 SU29 ACQ29 C38:C39 IY38:IY39 SU38:SU39 ACQ38:ACQ39" type="whole">
      <formula1>-999999999999</formula1>
      <formula2>999999999999</formula2>
    </dataValidation>
    <dataValidation allowBlank="true" error="INSERIRE SOLO NUMERI INTERI" errorTitle="ERRORE NEL DATO IMMESSO" operator="between" showDropDown="false" showErrorMessage="true" showInputMessage="true" sqref="C9:C12 G9:G11 IY9:IY15 JC9:JC11 SU9:SU15 SY9:SY11 ACQ9:ACQ15 ACU9:ACU11 C13:C15 C18:C23 IY18:IY23 SU18:SU23 ACQ18:ACQ23 C26:C28 IY26:IY28 SU26:SU28 ACQ26:ACQ28 C31:C37 IY31:IY37 SU31:SU37 ACQ31:ACQ37" type="whole">
      <formula1>0</formula1>
      <formula2>999999999999</formula2>
    </dataValidation>
  </dataValidations>
  <printOptions headings="false" gridLines="false" gridLinesSet="true" horizontalCentered="true" verticalCentered="false"/>
  <pageMargins left="0.39375" right="0.39375" top="0.7875" bottom="0.39375" header="0.511805555555555" footer="0.511805555555555"/>
  <pageSetup paperSize="9" scale="100" firstPageNumber="0" fitToWidth="1" fitToHeight="3"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24.xml><?xml version="1.0" encoding="utf-8"?>
<worksheet xmlns="http://schemas.openxmlformats.org/spreadsheetml/2006/main" xmlns:r="http://schemas.openxmlformats.org/officeDocument/2006/relationships">
  <sheetPr filterMode="false">
    <pageSetUpPr fitToPage="false"/>
  </sheetPr>
  <dimension ref="A1:W105"/>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C9" activeCellId="0" sqref="C9"/>
    </sheetView>
  </sheetViews>
  <sheetFormatPr defaultColWidth="9.296875" defaultRowHeight="10.2" zeroHeight="false" outlineLevelRow="0" outlineLevelCol="0"/>
  <cols>
    <col collapsed="false" customWidth="true" hidden="false" outlineLevel="0" max="1" min="1" style="880" width="65.71"/>
    <col collapsed="false" customWidth="true" hidden="false" outlineLevel="0" max="2" min="2" style="881" width="10.72"/>
    <col collapsed="false" customWidth="true" hidden="false" outlineLevel="0" max="3" min="3" style="880" width="20.72"/>
    <col collapsed="false" customWidth="true" hidden="false" outlineLevel="0" max="4" min="4" style="880" width="3.29"/>
    <col collapsed="false" customWidth="true" hidden="false" outlineLevel="0" max="5" min="5" style="880" width="65.71"/>
    <col collapsed="false" customWidth="true" hidden="false" outlineLevel="0" max="6" min="6" style="880" width="10.72"/>
    <col collapsed="false" customWidth="true" hidden="false" outlineLevel="0" max="7" min="7" style="880" width="20.72"/>
    <col collapsed="false" customWidth="true" hidden="false" outlineLevel="0" max="8" min="8" style="880" width="73.71"/>
    <col collapsed="false" customWidth="false" hidden="false" outlineLevel="0" max="10" min="9" style="880" width="9.29"/>
    <col collapsed="false" customWidth="true" hidden="false" outlineLevel="0" max="11" min="11" style="880" width="23.29"/>
    <col collapsed="false" customWidth="false" hidden="false" outlineLevel="0" max="14" min="12" style="880" width="9.29"/>
    <col collapsed="false" customWidth="true" hidden="true" outlineLevel="0" max="17" min="15" style="882" width="14.15"/>
    <col collapsed="false" customWidth="true" hidden="true" outlineLevel="0" max="18" min="18" style="883" width="14.15"/>
    <col collapsed="false" customWidth="false" hidden="true" outlineLevel="0" max="19" min="19" style="883" width="9.29"/>
    <col collapsed="false" customWidth="true" hidden="true" outlineLevel="0" max="22" min="20" style="882" width="14.15"/>
    <col collapsed="false" customWidth="true" hidden="true" outlineLevel="0" max="23" min="23" style="883" width="14.15"/>
    <col collapsed="false" customWidth="false" hidden="false" outlineLevel="0" max="255" min="24" style="880" width="9.29"/>
    <col collapsed="false" customWidth="true" hidden="false" outlineLevel="0" max="256" min="256" style="880" width="65.71"/>
    <col collapsed="false" customWidth="true" hidden="false" outlineLevel="0" max="257" min="257" style="880" width="10.72"/>
    <col collapsed="false" customWidth="true" hidden="false" outlineLevel="0" max="258" min="258" style="880" width="20.72"/>
    <col collapsed="false" customWidth="true" hidden="false" outlineLevel="0" max="259" min="259" style="880" width="3.29"/>
    <col collapsed="false" customWidth="true" hidden="false" outlineLevel="0" max="260" min="260" style="880" width="65.71"/>
    <col collapsed="false" customWidth="true" hidden="false" outlineLevel="0" max="261" min="261" style="880" width="10.72"/>
    <col collapsed="false" customWidth="true" hidden="false" outlineLevel="0" max="262" min="262" style="880" width="20.72"/>
    <col collapsed="false" customWidth="true" hidden="false" outlineLevel="0" max="263" min="263" style="880" width="73.71"/>
    <col collapsed="false" customWidth="false" hidden="false" outlineLevel="0" max="265" min="264" style="880" width="9.29"/>
    <col collapsed="false" customWidth="true" hidden="false" outlineLevel="0" max="266" min="266" style="880" width="23.29"/>
    <col collapsed="false" customWidth="false" hidden="false" outlineLevel="0" max="269" min="267" style="880" width="9.29"/>
    <col collapsed="false" customWidth="true" hidden="false" outlineLevel="0" max="273" min="270" style="880" width="14.15"/>
    <col collapsed="false" customWidth="false" hidden="false" outlineLevel="0" max="274" min="274" style="880" width="9.29"/>
    <col collapsed="false" customWidth="true" hidden="false" outlineLevel="0" max="278" min="275" style="880" width="14.15"/>
    <col collapsed="false" customWidth="false" hidden="false" outlineLevel="0" max="511" min="279" style="880" width="9.29"/>
    <col collapsed="false" customWidth="true" hidden="false" outlineLevel="0" max="512" min="512" style="880" width="65.71"/>
    <col collapsed="false" customWidth="true" hidden="false" outlineLevel="0" max="513" min="513" style="880" width="10.72"/>
    <col collapsed="false" customWidth="true" hidden="false" outlineLevel="0" max="514" min="514" style="880" width="20.72"/>
    <col collapsed="false" customWidth="true" hidden="false" outlineLevel="0" max="515" min="515" style="880" width="3.29"/>
    <col collapsed="false" customWidth="true" hidden="false" outlineLevel="0" max="516" min="516" style="880" width="65.71"/>
    <col collapsed="false" customWidth="true" hidden="false" outlineLevel="0" max="517" min="517" style="880" width="10.72"/>
    <col collapsed="false" customWidth="true" hidden="false" outlineLevel="0" max="518" min="518" style="880" width="20.72"/>
    <col collapsed="false" customWidth="true" hidden="false" outlineLevel="0" max="519" min="519" style="880" width="73.71"/>
    <col collapsed="false" customWidth="false" hidden="false" outlineLevel="0" max="521" min="520" style="880" width="9.29"/>
    <col collapsed="false" customWidth="true" hidden="false" outlineLevel="0" max="522" min="522" style="880" width="23.29"/>
    <col collapsed="false" customWidth="false" hidden="false" outlineLevel="0" max="525" min="523" style="880" width="9.29"/>
    <col collapsed="false" customWidth="true" hidden="false" outlineLevel="0" max="529" min="526" style="880" width="14.15"/>
    <col collapsed="false" customWidth="false" hidden="false" outlineLevel="0" max="530" min="530" style="880" width="9.29"/>
    <col collapsed="false" customWidth="true" hidden="false" outlineLevel="0" max="534" min="531" style="880" width="14.15"/>
    <col collapsed="false" customWidth="false" hidden="false" outlineLevel="0" max="767" min="535" style="880" width="9.29"/>
    <col collapsed="false" customWidth="true" hidden="false" outlineLevel="0" max="768" min="768" style="880" width="65.71"/>
    <col collapsed="false" customWidth="true" hidden="false" outlineLevel="0" max="769" min="769" style="880" width="10.72"/>
    <col collapsed="false" customWidth="true" hidden="false" outlineLevel="0" max="770" min="770" style="880" width="20.72"/>
    <col collapsed="false" customWidth="true" hidden="false" outlineLevel="0" max="771" min="771" style="880" width="3.29"/>
    <col collapsed="false" customWidth="true" hidden="false" outlineLevel="0" max="772" min="772" style="880" width="65.71"/>
    <col collapsed="false" customWidth="true" hidden="false" outlineLevel="0" max="773" min="773" style="880" width="10.72"/>
    <col collapsed="false" customWidth="true" hidden="false" outlineLevel="0" max="774" min="774" style="880" width="20.72"/>
    <col collapsed="false" customWidth="true" hidden="false" outlineLevel="0" max="775" min="775" style="880" width="73.71"/>
    <col collapsed="false" customWidth="false" hidden="false" outlineLevel="0" max="777" min="776" style="880" width="9.29"/>
    <col collapsed="false" customWidth="true" hidden="false" outlineLevel="0" max="778" min="778" style="880" width="23.29"/>
    <col collapsed="false" customWidth="false" hidden="false" outlineLevel="0" max="781" min="779" style="880" width="9.29"/>
    <col collapsed="false" customWidth="true" hidden="false" outlineLevel="0" max="785" min="782" style="880" width="14.15"/>
    <col collapsed="false" customWidth="false" hidden="false" outlineLevel="0" max="786" min="786" style="880" width="9.29"/>
    <col collapsed="false" customWidth="true" hidden="false" outlineLevel="0" max="790" min="787" style="880" width="14.15"/>
    <col collapsed="false" customWidth="false" hidden="false" outlineLevel="0" max="1023" min="791" style="880" width="9.29"/>
    <col collapsed="false" customWidth="true" hidden="false" outlineLevel="0" max="1024" min="1024" style="880" width="65.71"/>
  </cols>
  <sheetData>
    <row r="1" customFormat="false" ht="22.8" hidden="false" customHeight="false" outlineLevel="0" collapsed="false">
      <c r="A1" s="884" t="str">
        <f aca="false">t1!$A$1</f>
        <v>REGIONI ED AUTONOMIE LOCALI - anno 2023</v>
      </c>
      <c r="B1" s="884"/>
      <c r="C1" s="884"/>
      <c r="D1" s="884"/>
      <c r="E1" s="884"/>
      <c r="F1" s="884"/>
      <c r="G1" s="884"/>
      <c r="H1" s="885" t="s">
        <v>601</v>
      </c>
      <c r="O1" s="880"/>
      <c r="P1" s="880"/>
      <c r="Q1" s="887" t="n">
        <v>52</v>
      </c>
      <c r="R1" s="887" t="s">
        <v>705</v>
      </c>
      <c r="T1" s="886"/>
      <c r="U1" s="886"/>
    </row>
    <row r="2" customFormat="false" ht="15.6" hidden="false" customHeight="true" outlineLevel="0" collapsed="false">
      <c r="Q2" s="887" t="n">
        <v>95</v>
      </c>
      <c r="R2" s="887" t="s">
        <v>128</v>
      </c>
    </row>
    <row r="3" customFormat="false" ht="44.85" hidden="false" customHeight="true" outlineLevel="0" collapsed="false">
      <c r="A3" s="888"/>
      <c r="B3" s="889"/>
      <c r="C3" s="889"/>
      <c r="D3" s="889"/>
      <c r="E3" s="889"/>
      <c r="F3" s="889"/>
      <c r="G3" s="889"/>
      <c r="H3" s="979"/>
      <c r="O3" s="886"/>
      <c r="P3" s="886"/>
      <c r="Q3" s="887" t="n">
        <v>78</v>
      </c>
      <c r="R3" s="887" t="s">
        <v>128</v>
      </c>
      <c r="T3" s="886"/>
      <c r="U3" s="886"/>
    </row>
    <row r="4" customFormat="false" ht="15.6" hidden="false" customHeight="true" outlineLevel="0" collapsed="false"/>
    <row r="5" customFormat="false" ht="25.5" hidden="false" customHeight="true" outlineLevel="0" collapsed="false">
      <c r="A5" s="890" t="s">
        <v>663</v>
      </c>
      <c r="B5" s="890"/>
      <c r="C5" s="890"/>
      <c r="D5" s="891"/>
      <c r="E5" s="890" t="s">
        <v>769</v>
      </c>
      <c r="F5" s="890"/>
      <c r="G5" s="890"/>
      <c r="H5" s="892" t="s">
        <v>665</v>
      </c>
      <c r="O5" s="894"/>
      <c r="P5" s="894"/>
      <c r="T5" s="894"/>
      <c r="U5" s="894"/>
    </row>
    <row r="6" customFormat="false" ht="17.1" hidden="false" customHeight="true" outlineLevel="0" collapsed="false">
      <c r="A6" s="895" t="s">
        <v>602</v>
      </c>
      <c r="B6" s="896" t="s">
        <v>666</v>
      </c>
      <c r="C6" s="897" t="s">
        <v>667</v>
      </c>
      <c r="D6" s="947"/>
      <c r="E6" s="895" t="s">
        <v>602</v>
      </c>
      <c r="F6" s="898" t="s">
        <v>666</v>
      </c>
      <c r="G6" s="899" t="s">
        <v>667</v>
      </c>
      <c r="H6" s="948" t="str">
        <f aca="false">IF(AND(SUMIF($S:$S,"SQ9",$R:$R)=0,ISBLANK('SICI(3)'!F13),ISBLANK('SICI(3)'!F17)),"OK",IF(AND(ABS(SUMIF($S:$S,"SQ9",$R:$R))&gt;0,ISBLANK('SICI(3)'!F13),ISBLANK('SICI(3)'!F17)),"Attenzione: inserire le voci di costituzione del fondo unicamente in presenza di certificazione dello stesso (cfr. SICI GEN353 o GEN355) !",IF(AND(SUMIF($S:$S,"SQ9",$R:$R)=0,SUM('SICI(3)'!F13,'SICI(3)'!F17)&gt;0),"Attenzione: in presenza di date di certificazione del fondo (cfr. SICI GEN353 o GEN355) è necessario compilare il lato costituzione di T15 !","OK")))</f>
        <v>OK</v>
      </c>
      <c r="J6" s="980"/>
    </row>
    <row r="7" customFormat="false" ht="17.1" hidden="false" customHeight="true" outlineLevel="0" collapsed="false">
      <c r="A7" s="981" t="s">
        <v>770</v>
      </c>
      <c r="B7" s="902"/>
      <c r="C7" s="982"/>
      <c r="D7" s="891"/>
      <c r="E7" s="981" t="s">
        <v>770</v>
      </c>
      <c r="F7" s="902"/>
      <c r="G7" s="903"/>
      <c r="H7" s="948"/>
      <c r="O7" s="906" t="s">
        <v>671</v>
      </c>
      <c r="P7" s="906"/>
      <c r="Q7" s="906"/>
      <c r="R7" s="906"/>
      <c r="T7" s="906" t="s">
        <v>672</v>
      </c>
      <c r="U7" s="906"/>
      <c r="V7" s="906"/>
      <c r="W7" s="906"/>
    </row>
    <row r="8" customFormat="false" ht="17.1" hidden="false" customHeight="true" outlineLevel="0" collapsed="false">
      <c r="A8" s="908" t="s">
        <v>707</v>
      </c>
      <c r="B8" s="909"/>
      <c r="C8" s="983"/>
      <c r="D8" s="891"/>
      <c r="E8" s="908" t="s">
        <v>674</v>
      </c>
      <c r="F8" s="909"/>
      <c r="G8" s="910"/>
      <c r="H8" s="948"/>
      <c r="O8" s="912" t="s">
        <v>675</v>
      </c>
      <c r="P8" s="912" t="s">
        <v>676</v>
      </c>
      <c r="Q8" s="912" t="s">
        <v>677</v>
      </c>
      <c r="R8" s="912" t="s">
        <v>678</v>
      </c>
      <c r="T8" s="912" t="s">
        <v>675</v>
      </c>
      <c r="U8" s="912" t="s">
        <v>676</v>
      </c>
      <c r="V8" s="912" t="s">
        <v>677</v>
      </c>
      <c r="W8" s="912" t="s">
        <v>678</v>
      </c>
    </row>
    <row r="9" customFormat="false" ht="17.1" hidden="false" customHeight="true" outlineLevel="0" collapsed="false">
      <c r="A9" s="913" t="s">
        <v>771</v>
      </c>
      <c r="B9" s="916" t="s">
        <v>772</v>
      </c>
      <c r="C9" s="915"/>
      <c r="D9" s="891"/>
      <c r="E9" s="984" t="s">
        <v>773</v>
      </c>
      <c r="F9" s="985" t="s">
        <v>774</v>
      </c>
      <c r="G9" s="915"/>
      <c r="H9" s="948"/>
      <c r="O9" s="886" t="n">
        <v>52</v>
      </c>
      <c r="P9" s="886" t="n">
        <v>7</v>
      </c>
      <c r="Q9" s="886" t="str">
        <f aca="false">B9</f>
        <v>F00B</v>
      </c>
      <c r="R9" s="986" t="n">
        <f aca="false">ROUND(C9,0)</f>
        <v>0</v>
      </c>
      <c r="S9" s="886" t="str">
        <f aca="false">VLOOKUP(O9,Q:R,2,0)</f>
        <v>SQ9</v>
      </c>
      <c r="T9" s="886" t="n">
        <v>52</v>
      </c>
      <c r="U9" s="886" t="n">
        <v>61</v>
      </c>
      <c r="V9" s="987" t="str">
        <f aca="false">F9</f>
        <v>U20S</v>
      </c>
      <c r="W9" s="986" t="n">
        <f aca="false">ROUND(G9,0)</f>
        <v>0</v>
      </c>
    </row>
    <row r="10" customFormat="false" ht="17.1" hidden="false" customHeight="true" outlineLevel="0" collapsed="false">
      <c r="A10" s="913" t="s">
        <v>775</v>
      </c>
      <c r="B10" s="916" t="s">
        <v>776</v>
      </c>
      <c r="C10" s="915"/>
      <c r="D10" s="891"/>
      <c r="E10" s="988" t="s">
        <v>777</v>
      </c>
      <c r="F10" s="989" t="s">
        <v>778</v>
      </c>
      <c r="G10" s="915"/>
      <c r="H10" s="948"/>
      <c r="O10" s="886" t="n">
        <v>52</v>
      </c>
      <c r="P10" s="886" t="n">
        <v>7</v>
      </c>
      <c r="Q10" s="886" t="str">
        <f aca="false">B10</f>
        <v>F10Y</v>
      </c>
      <c r="R10" s="986" t="n">
        <f aca="false">ROUND(C10,0)</f>
        <v>0</v>
      </c>
      <c r="S10" s="886" t="str">
        <f aca="false">VLOOKUP(O10,Q:R,2,0)</f>
        <v>SQ9</v>
      </c>
      <c r="T10" s="886" t="n">
        <v>52</v>
      </c>
      <c r="U10" s="886" t="n">
        <v>61</v>
      </c>
      <c r="V10" s="987" t="str">
        <f aca="false">F10</f>
        <v>U02P</v>
      </c>
      <c r="W10" s="986" t="n">
        <f aca="false">ROUND(G10,0)</f>
        <v>0</v>
      </c>
    </row>
    <row r="11" customFormat="false" ht="17.1" hidden="false" customHeight="true" outlineLevel="0" collapsed="false">
      <c r="A11" s="913" t="s">
        <v>779</v>
      </c>
      <c r="B11" s="916" t="s">
        <v>780</v>
      </c>
      <c r="C11" s="915"/>
      <c r="D11" s="891"/>
      <c r="E11" s="913" t="s">
        <v>781</v>
      </c>
      <c r="F11" s="916" t="s">
        <v>782</v>
      </c>
      <c r="G11" s="915"/>
      <c r="H11" s="948"/>
      <c r="O11" s="886" t="n">
        <v>52</v>
      </c>
      <c r="P11" s="886" t="n">
        <v>7</v>
      </c>
      <c r="Q11" s="886" t="str">
        <f aca="false">B11</f>
        <v>F20K</v>
      </c>
      <c r="R11" s="986" t="n">
        <f aca="false">ROUND(C11,0)</f>
        <v>0</v>
      </c>
      <c r="S11" s="886" t="str">
        <f aca="false">VLOOKUP(O11,Q:R,2,0)</f>
        <v>SQ9</v>
      </c>
      <c r="T11" s="886" t="n">
        <v>52</v>
      </c>
      <c r="U11" s="886" t="n">
        <v>61</v>
      </c>
      <c r="V11" s="987" t="str">
        <f aca="false">F11</f>
        <v>U00D</v>
      </c>
      <c r="W11" s="986" t="n">
        <f aca="false">ROUND(G11,0)</f>
        <v>0</v>
      </c>
    </row>
    <row r="12" customFormat="false" ht="17.1" hidden="false" customHeight="true" outlineLevel="0" collapsed="false">
      <c r="A12" s="913" t="s">
        <v>783</v>
      </c>
      <c r="B12" s="897" t="s">
        <v>784</v>
      </c>
      <c r="C12" s="915"/>
      <c r="D12" s="891"/>
      <c r="E12" s="913" t="s">
        <v>785</v>
      </c>
      <c r="F12" s="916" t="s">
        <v>786</v>
      </c>
      <c r="G12" s="915"/>
      <c r="H12" s="892" t="s">
        <v>787</v>
      </c>
      <c r="O12" s="886" t="n">
        <v>52</v>
      </c>
      <c r="P12" s="886" t="n">
        <v>7</v>
      </c>
      <c r="Q12" s="886" t="str">
        <f aca="false">B12</f>
        <v>F00Z</v>
      </c>
      <c r="R12" s="986" t="n">
        <f aca="false">ROUND(C12,0)</f>
        <v>0</v>
      </c>
      <c r="S12" s="886" t="str">
        <f aca="false">VLOOKUP(O12,Q:R,2,0)</f>
        <v>SQ9</v>
      </c>
      <c r="T12" s="886" t="n">
        <v>52</v>
      </c>
      <c r="U12" s="886" t="n">
        <v>61</v>
      </c>
      <c r="V12" s="987" t="str">
        <f aca="false">F12</f>
        <v>U00E</v>
      </c>
      <c r="W12" s="986" t="n">
        <f aca="false">ROUND(G12,0)</f>
        <v>0</v>
      </c>
    </row>
    <row r="13" customFormat="false" ht="17.1" hidden="false" customHeight="true" outlineLevel="0" collapsed="false">
      <c r="A13" s="913" t="s">
        <v>788</v>
      </c>
      <c r="B13" s="897" t="s">
        <v>789</v>
      </c>
      <c r="C13" s="915"/>
      <c r="D13" s="891"/>
      <c r="E13" s="913" t="s">
        <v>790</v>
      </c>
      <c r="F13" s="916" t="s">
        <v>791</v>
      </c>
      <c r="G13" s="915"/>
      <c r="H13" s="892"/>
      <c r="O13" s="886" t="n">
        <v>52</v>
      </c>
      <c r="P13" s="886" t="n">
        <v>7</v>
      </c>
      <c r="Q13" s="886" t="str">
        <f aca="false">B13</f>
        <v>F23X</v>
      </c>
      <c r="R13" s="986" t="n">
        <f aca="false">ROUND(C13,0)</f>
        <v>0</v>
      </c>
      <c r="S13" s="886" t="str">
        <f aca="false">VLOOKUP(O13,Q:R,2,0)</f>
        <v>SQ9</v>
      </c>
      <c r="T13" s="886" t="n">
        <v>52</v>
      </c>
      <c r="U13" s="886" t="n">
        <v>61</v>
      </c>
      <c r="V13" s="987" t="str">
        <f aca="false">F13</f>
        <v>U00F</v>
      </c>
      <c r="W13" s="986" t="n">
        <f aca="false">ROUND(G13,0)</f>
        <v>0</v>
      </c>
    </row>
    <row r="14" customFormat="false" ht="17.1" hidden="false" customHeight="true" outlineLevel="0" collapsed="false">
      <c r="A14" s="913" t="s">
        <v>792</v>
      </c>
      <c r="B14" s="916" t="s">
        <v>793</v>
      </c>
      <c r="C14" s="915"/>
      <c r="D14" s="891"/>
      <c r="E14" s="990" t="s">
        <v>794</v>
      </c>
      <c r="F14" s="964" t="s">
        <v>795</v>
      </c>
      <c r="G14" s="915"/>
      <c r="H14" s="922" t="str">
        <f aca="false">IF(LEN(H16&amp;H17&amp;H18&amp;H19&amp;H20&amp;H21&amp;H22&amp;H23&amp;H24&amp;H25)&gt;0,"Attenzione, le seguenti voci creano incongruenza perché magg. del 10% del totale:","OK")</f>
        <v>OK</v>
      </c>
      <c r="O14" s="886" t="n">
        <v>52</v>
      </c>
      <c r="P14" s="886" t="n">
        <v>7</v>
      </c>
      <c r="Q14" s="886" t="str">
        <f aca="false">B14</f>
        <v>F00C</v>
      </c>
      <c r="R14" s="986" t="n">
        <f aca="false">ROUND(C14,0)</f>
        <v>0</v>
      </c>
      <c r="S14" s="886" t="str">
        <f aca="false">VLOOKUP(O14,Q:R,2,0)</f>
        <v>SQ9</v>
      </c>
      <c r="T14" s="886" t="n">
        <v>52</v>
      </c>
      <c r="U14" s="886" t="n">
        <v>61</v>
      </c>
      <c r="V14" s="987" t="str">
        <f aca="false">F14</f>
        <v>U07T</v>
      </c>
      <c r="W14" s="986" t="n">
        <f aca="false">ROUND(G14,0)</f>
        <v>0</v>
      </c>
    </row>
    <row r="15" customFormat="false" ht="17.1" hidden="false" customHeight="true" outlineLevel="0" collapsed="false">
      <c r="A15" s="913" t="s">
        <v>796</v>
      </c>
      <c r="B15" s="897" t="s">
        <v>797</v>
      </c>
      <c r="C15" s="915"/>
      <c r="D15" s="891"/>
      <c r="E15" s="913" t="s">
        <v>798</v>
      </c>
      <c r="F15" s="916" t="s">
        <v>799</v>
      </c>
      <c r="G15" s="915"/>
      <c r="H15" s="922"/>
      <c r="O15" s="886" t="n">
        <v>52</v>
      </c>
      <c r="P15" s="886" t="n">
        <v>7</v>
      </c>
      <c r="Q15" s="886" t="str">
        <f aca="false">B15</f>
        <v>F70A</v>
      </c>
      <c r="R15" s="986" t="n">
        <f aca="false">ROUND(C15,0)</f>
        <v>0</v>
      </c>
      <c r="S15" s="886" t="str">
        <f aca="false">VLOOKUP(O15,Q:R,2,0)</f>
        <v>SQ9</v>
      </c>
      <c r="T15" s="886" t="n">
        <v>52</v>
      </c>
      <c r="U15" s="886" t="n">
        <v>61</v>
      </c>
      <c r="V15" s="987" t="str">
        <f aca="false">F15</f>
        <v>U00G</v>
      </c>
      <c r="W15" s="986" t="n">
        <f aca="false">ROUND(G15,0)</f>
        <v>0</v>
      </c>
    </row>
    <row r="16" customFormat="false" ht="17.1" hidden="false" customHeight="true" outlineLevel="0" collapsed="false">
      <c r="A16" s="913" t="s">
        <v>800</v>
      </c>
      <c r="B16" s="916" t="s">
        <v>801</v>
      </c>
      <c r="C16" s="915"/>
      <c r="D16" s="891"/>
      <c r="E16" s="913" t="s">
        <v>802</v>
      </c>
      <c r="F16" s="916" t="s">
        <v>803</v>
      </c>
      <c r="G16" s="915"/>
      <c r="H16" s="991" t="str">
        <f aca="false">IF(C62&lt;&gt;0,IF(R25/ABS(C$62)&gt;0.1,"Fondo - Altre risorse fisse - F00O",""),"")</f>
        <v/>
      </c>
      <c r="O16" s="886" t="n">
        <v>52</v>
      </c>
      <c r="P16" s="886" t="n">
        <v>7</v>
      </c>
      <c r="Q16" s="886" t="str">
        <f aca="false">B16</f>
        <v>F00D</v>
      </c>
      <c r="R16" s="986" t="n">
        <f aca="false">ROUND(C16,0)</f>
        <v>0</v>
      </c>
      <c r="S16" s="886" t="str">
        <f aca="false">VLOOKUP(O16,Q:R,2,0)</f>
        <v>SQ9</v>
      </c>
      <c r="T16" s="886" t="n">
        <v>52</v>
      </c>
      <c r="U16" s="886" t="n">
        <v>61</v>
      </c>
      <c r="V16" s="987" t="str">
        <f aca="false">F16</f>
        <v>U00H</v>
      </c>
      <c r="W16" s="986" t="n">
        <f aca="false">ROUND(G16,0)</f>
        <v>0</v>
      </c>
    </row>
    <row r="17" customFormat="false" ht="17.1" hidden="false" customHeight="true" outlineLevel="0" collapsed="false">
      <c r="A17" s="913" t="s">
        <v>804</v>
      </c>
      <c r="B17" s="916" t="s">
        <v>805</v>
      </c>
      <c r="C17" s="915"/>
      <c r="D17" s="891"/>
      <c r="E17" s="913" t="s">
        <v>806</v>
      </c>
      <c r="F17" s="916" t="s">
        <v>807</v>
      </c>
      <c r="G17" s="915"/>
      <c r="H17" s="992" t="str">
        <f aca="false">IF(C62&lt;&gt;0,IF(R50/ABS(C62)&gt;0.1,"Fondo risorse decentrate - Altre risorse variabili - F00O",""),"")</f>
        <v/>
      </c>
      <c r="O17" s="886" t="n">
        <v>52</v>
      </c>
      <c r="P17" s="886" t="n">
        <v>7</v>
      </c>
      <c r="Q17" s="886" t="str">
        <f aca="false">B17</f>
        <v>F00E</v>
      </c>
      <c r="R17" s="986" t="n">
        <f aca="false">ROUND(C17,0)</f>
        <v>0</v>
      </c>
      <c r="S17" s="886" t="str">
        <f aca="false">VLOOKUP(O17,Q:R,2,0)</f>
        <v>SQ9</v>
      </c>
      <c r="T17" s="886" t="n">
        <v>52</v>
      </c>
      <c r="U17" s="886" t="n">
        <v>61</v>
      </c>
      <c r="V17" s="987" t="str">
        <f aca="false">F17</f>
        <v>U00J</v>
      </c>
      <c r="W17" s="986" t="n">
        <f aca="false">ROUND(G17,0)</f>
        <v>0</v>
      </c>
    </row>
    <row r="18" customFormat="false" ht="17.1" hidden="false" customHeight="true" outlineLevel="0" collapsed="false">
      <c r="A18" s="913" t="s">
        <v>808</v>
      </c>
      <c r="B18" s="916" t="s">
        <v>809</v>
      </c>
      <c r="C18" s="915"/>
      <c r="D18" s="891"/>
      <c r="E18" s="913" t="s">
        <v>810</v>
      </c>
      <c r="F18" s="916" t="s">
        <v>811</v>
      </c>
      <c r="G18" s="915"/>
      <c r="H18" s="991" t="str">
        <f aca="false">IF(C62&lt;&gt;0,IF(R60/ABS(C62)&gt;0.1,"Fondo risorse decentrate - Altre decurtazioni - F01P",""),"")</f>
        <v/>
      </c>
      <c r="O18" s="993" t="n">
        <v>52</v>
      </c>
      <c r="P18" s="886" t="n">
        <v>7</v>
      </c>
      <c r="Q18" s="886" t="str">
        <f aca="false">B18</f>
        <v>F00J</v>
      </c>
      <c r="R18" s="986" t="n">
        <f aca="false">ROUND(C18,0)</f>
        <v>0</v>
      </c>
      <c r="S18" s="886" t="str">
        <f aca="false">VLOOKUP(O18,Q:R,2,0)</f>
        <v>SQ9</v>
      </c>
      <c r="T18" s="886" t="n">
        <v>52</v>
      </c>
      <c r="U18" s="886" t="n">
        <v>61</v>
      </c>
      <c r="V18" s="987" t="str">
        <f aca="false">F18</f>
        <v>U00K</v>
      </c>
      <c r="W18" s="986" t="n">
        <f aca="false">ROUND(G18,0)</f>
        <v>0</v>
      </c>
    </row>
    <row r="19" customFormat="false" ht="17.1" hidden="false" customHeight="true" outlineLevel="0" collapsed="false">
      <c r="A19" s="913" t="s">
        <v>812</v>
      </c>
      <c r="B19" s="916" t="s">
        <v>813</v>
      </c>
      <c r="C19" s="915"/>
      <c r="D19" s="891"/>
      <c r="E19" s="913" t="s">
        <v>814</v>
      </c>
      <c r="F19" s="916" t="s">
        <v>815</v>
      </c>
      <c r="G19" s="915"/>
      <c r="H19" s="991" t="str">
        <f aca="false">IF(C76&lt;&gt;0,IF(R70/ABS(C76)&gt;0.1,"Incarichi di Elevata Qualificazione - Altre risorse fisse - F00O",""),"")</f>
        <v/>
      </c>
      <c r="O19" s="993" t="n">
        <v>52</v>
      </c>
      <c r="P19" s="886" t="n">
        <v>7</v>
      </c>
      <c r="Q19" s="886" t="str">
        <f aca="false">B19</f>
        <v>F00K</v>
      </c>
      <c r="R19" s="986" t="n">
        <f aca="false">ROUND(C19,0)</f>
        <v>0</v>
      </c>
      <c r="S19" s="886" t="str">
        <f aca="false">VLOOKUP(O19,Q:R,2,0)</f>
        <v>SQ9</v>
      </c>
      <c r="T19" s="886" t="n">
        <v>52</v>
      </c>
      <c r="U19" s="886" t="n">
        <v>61</v>
      </c>
      <c r="V19" s="987" t="str">
        <f aca="false">F19</f>
        <v>U00L</v>
      </c>
      <c r="W19" s="986" t="n">
        <f aca="false">ROUND(G19,0)</f>
        <v>0</v>
      </c>
    </row>
    <row r="20" customFormat="false" ht="17.1" hidden="false" customHeight="true" outlineLevel="0" collapsed="false">
      <c r="A20" s="913" t="s">
        <v>816</v>
      </c>
      <c r="B20" s="916" t="s">
        <v>817</v>
      </c>
      <c r="C20" s="915"/>
      <c r="D20" s="891"/>
      <c r="E20" s="913" t="s">
        <v>818</v>
      </c>
      <c r="F20" s="961" t="s">
        <v>819</v>
      </c>
      <c r="G20" s="915"/>
      <c r="H20" s="991" t="str">
        <f aca="false">IF(C76&lt;&gt;0,IF(R74/ABS(C76)&gt;0.1,"Incarichi di Elevata Qualificazione - Altre decurtazioni - F01P",""),"")</f>
        <v/>
      </c>
      <c r="O20" s="993" t="n">
        <v>52</v>
      </c>
      <c r="P20" s="886" t="n">
        <v>7</v>
      </c>
      <c r="Q20" s="886" t="str">
        <f aca="false">B20</f>
        <v>F23Y</v>
      </c>
      <c r="R20" s="986" t="n">
        <f aca="false">ROUND(C20,0)</f>
        <v>0</v>
      </c>
      <c r="S20" s="886" t="str">
        <f aca="false">VLOOKUP(O20,Q:R,2,0)</f>
        <v>SQ9</v>
      </c>
      <c r="T20" s="886" t="n">
        <v>52</v>
      </c>
      <c r="U20" s="886" t="n">
        <v>61</v>
      </c>
      <c r="V20" s="987" t="str">
        <f aca="false">F20</f>
        <v>U22I</v>
      </c>
      <c r="W20" s="986" t="n">
        <f aca="false">ROUND(G20,0)</f>
        <v>0</v>
      </c>
    </row>
    <row r="21" customFormat="false" ht="17.1" hidden="false" customHeight="true" outlineLevel="0" collapsed="false">
      <c r="A21" s="963" t="s">
        <v>820</v>
      </c>
      <c r="B21" s="920" t="s">
        <v>821</v>
      </c>
      <c r="C21" s="915"/>
      <c r="D21" s="891"/>
      <c r="E21" s="913" t="s">
        <v>822</v>
      </c>
      <c r="F21" s="916" t="s">
        <v>823</v>
      </c>
      <c r="G21" s="915"/>
      <c r="H21" s="991" t="str">
        <f aca="false">IF(C88&lt;&gt;0,IF(R82/ABS(C88)&gt;0.1,"Straordinario - Altre risorse - F00O",""),"")</f>
        <v/>
      </c>
      <c r="O21" s="993" t="n">
        <v>52</v>
      </c>
      <c r="P21" s="886" t="n">
        <v>7</v>
      </c>
      <c r="Q21" s="886" t="str">
        <f aca="false">B21</f>
        <v>F25W</v>
      </c>
      <c r="R21" s="986" t="n">
        <f aca="false">ROUND(C21,0)</f>
        <v>0</v>
      </c>
      <c r="S21" s="886" t="str">
        <f aca="false">VLOOKUP(O21,Q:R,2,0)</f>
        <v>SQ9</v>
      </c>
      <c r="T21" s="886" t="n">
        <v>52</v>
      </c>
      <c r="U21" s="886" t="n">
        <v>61</v>
      </c>
      <c r="V21" s="987" t="str">
        <f aca="false">F21</f>
        <v>U07E</v>
      </c>
      <c r="W21" s="986" t="n">
        <f aca="false">ROUND(G21,0)</f>
        <v>0</v>
      </c>
    </row>
    <row r="22" customFormat="false" ht="17.1" hidden="false" customHeight="true" outlineLevel="0" collapsed="false">
      <c r="A22" s="913" t="s">
        <v>824</v>
      </c>
      <c r="B22" s="916" t="s">
        <v>825</v>
      </c>
      <c r="C22" s="915"/>
      <c r="D22" s="891"/>
      <c r="E22" s="913" t="s">
        <v>826</v>
      </c>
      <c r="F22" s="916" t="s">
        <v>827</v>
      </c>
      <c r="G22" s="915"/>
      <c r="H22" s="991" t="str">
        <f aca="false">IF(C88&lt;&gt;0,IF(R86/ABS(C88)&gt;0.1,"Straordinario - Altre decurtazioni - F01P",""),"")</f>
        <v/>
      </c>
      <c r="O22" s="993" t="n">
        <v>52</v>
      </c>
      <c r="P22" s="886" t="n">
        <v>7</v>
      </c>
      <c r="Q22" s="886" t="str">
        <f aca="false">B22</f>
        <v>F10K</v>
      </c>
      <c r="R22" s="986" t="n">
        <f aca="false">ROUND(C22,0)</f>
        <v>0</v>
      </c>
      <c r="S22" s="886" t="str">
        <f aca="false">VLOOKUP(O22,Q:R,2,0)</f>
        <v>SQ9</v>
      </c>
      <c r="T22" s="886" t="n">
        <v>52</v>
      </c>
      <c r="U22" s="886" t="n">
        <v>61</v>
      </c>
      <c r="V22" s="987" t="str">
        <f aca="false">F22</f>
        <v>U04C</v>
      </c>
      <c r="W22" s="986" t="n">
        <f aca="false">ROUND(G22,0)</f>
        <v>0</v>
      </c>
    </row>
    <row r="23" customFormat="false" ht="17.1" hidden="false" customHeight="true" outlineLevel="0" collapsed="false">
      <c r="A23" s="913" t="s">
        <v>828</v>
      </c>
      <c r="B23" s="916" t="s">
        <v>712</v>
      </c>
      <c r="C23" s="923"/>
      <c r="D23" s="891"/>
      <c r="E23" s="994" t="s">
        <v>829</v>
      </c>
      <c r="F23" s="916" t="s">
        <v>830</v>
      </c>
      <c r="G23" s="915"/>
      <c r="H23" s="991" t="str">
        <f aca="false">IF(G34&lt;&gt;0,IF(W32/ABS(G34)&gt;0.1,"Fondo risorse decentrate - Altre destinazioni - U998",""),"")</f>
        <v/>
      </c>
      <c r="I23" s="995"/>
      <c r="O23" s="993" t="n">
        <v>52</v>
      </c>
      <c r="P23" s="886" t="n">
        <v>7</v>
      </c>
      <c r="Q23" s="886" t="str">
        <f aca="false">B23</f>
        <v>F16L</v>
      </c>
      <c r="R23" s="986" t="n">
        <f aca="false">ROUND(C23,0)</f>
        <v>0</v>
      </c>
      <c r="S23" s="886" t="str">
        <f aca="false">VLOOKUP(O23,Q:R,2,0)</f>
        <v>SQ9</v>
      </c>
      <c r="T23" s="886" t="n">
        <v>52</v>
      </c>
      <c r="U23" s="886" t="n">
        <v>61</v>
      </c>
      <c r="V23" s="987" t="str">
        <f aca="false">F23</f>
        <v>U00P</v>
      </c>
      <c r="W23" s="986" t="n">
        <f aca="false">ROUND(G23,0)</f>
        <v>0</v>
      </c>
    </row>
    <row r="24" customFormat="false" ht="17.1" hidden="false" customHeight="true" outlineLevel="0" collapsed="false">
      <c r="A24" s="913" t="s">
        <v>831</v>
      </c>
      <c r="B24" s="916" t="s">
        <v>832</v>
      </c>
      <c r="C24" s="923"/>
      <c r="D24" s="891"/>
      <c r="E24" s="913" t="s">
        <v>833</v>
      </c>
      <c r="F24" s="916" t="s">
        <v>834</v>
      </c>
      <c r="G24" s="915"/>
      <c r="H24" s="991" t="str">
        <f aca="false">IF(G70&lt;&gt;0,IF(W68/ABS(G70)&gt;0.1,"Incarichi di Elevata Qualificazione - Altre destinazioni - U998",""),"")</f>
        <v/>
      </c>
      <c r="I24" s="995"/>
      <c r="O24" s="993" t="n">
        <v>52</v>
      </c>
      <c r="P24" s="886" t="n">
        <v>7</v>
      </c>
      <c r="Q24" s="886" t="str">
        <f aca="false">B24</f>
        <v>F15K</v>
      </c>
      <c r="R24" s="986" t="n">
        <f aca="false">ROUND(C24,0)</f>
        <v>0</v>
      </c>
      <c r="S24" s="886" t="str">
        <f aca="false">VLOOKUP(O24,Q:R,2,0)</f>
        <v>SQ9</v>
      </c>
      <c r="T24" s="886" t="n">
        <v>52</v>
      </c>
      <c r="U24" s="886" t="n">
        <v>61</v>
      </c>
      <c r="V24" s="987" t="str">
        <f aca="false">F24</f>
        <v>U00Q</v>
      </c>
      <c r="W24" s="986" t="n">
        <f aca="false">ROUND(G24,0)</f>
        <v>0</v>
      </c>
    </row>
    <row r="25" customFormat="false" ht="17.1" hidden="false" customHeight="true" outlineLevel="0" collapsed="false">
      <c r="A25" s="913" t="s">
        <v>724</v>
      </c>
      <c r="B25" s="916" t="s">
        <v>725</v>
      </c>
      <c r="C25" s="923"/>
      <c r="D25" s="891"/>
      <c r="E25" s="913" t="s">
        <v>835</v>
      </c>
      <c r="F25" s="916" t="s">
        <v>836</v>
      </c>
      <c r="G25" s="915"/>
      <c r="H25" s="991" t="str">
        <f aca="false">IF(G84&lt;&gt;0,IF(W82/ABS(G84)&gt;0.1,"Straordinario - Altre destinazioni - U998",""),"")</f>
        <v/>
      </c>
      <c r="I25" s="995"/>
      <c r="O25" s="953" t="n">
        <v>52</v>
      </c>
      <c r="P25" s="953" t="n">
        <v>7</v>
      </c>
      <c r="Q25" s="953" t="str">
        <f aca="false">B25</f>
        <v>F00O</v>
      </c>
      <c r="R25" s="996" t="n">
        <f aca="false">ROUND(C25,0)</f>
        <v>0</v>
      </c>
      <c r="S25" s="953" t="str">
        <f aca="false">VLOOKUP(O25,Q:R,2,0)</f>
        <v>SQ9</v>
      </c>
      <c r="T25" s="886" t="n">
        <v>52</v>
      </c>
      <c r="U25" s="886" t="n">
        <v>61</v>
      </c>
      <c r="V25" s="987" t="str">
        <f aca="false">F25</f>
        <v>U00R</v>
      </c>
      <c r="W25" s="986" t="n">
        <f aca="false">ROUND(G25,0)</f>
        <v>0</v>
      </c>
    </row>
    <row r="26" customFormat="false" ht="17.1" hidden="false" customHeight="true" outlineLevel="0" collapsed="false">
      <c r="A26" s="925" t="s">
        <v>726</v>
      </c>
      <c r="B26" s="932"/>
      <c r="C26" s="927" t="n">
        <f aca="false">SUM(C9:C25)</f>
        <v>0</v>
      </c>
      <c r="D26" s="891"/>
      <c r="E26" s="913" t="s">
        <v>837</v>
      </c>
      <c r="F26" s="916" t="s">
        <v>838</v>
      </c>
      <c r="G26" s="915"/>
      <c r="H26" s="892" t="s">
        <v>683</v>
      </c>
      <c r="I26" s="995"/>
      <c r="O26" s="886"/>
      <c r="P26" s="886"/>
      <c r="Q26" s="886"/>
      <c r="R26" s="986"/>
      <c r="S26" s="997"/>
      <c r="T26" s="886" t="n">
        <v>52</v>
      </c>
      <c r="U26" s="886" t="n">
        <v>61</v>
      </c>
      <c r="V26" s="987" t="str">
        <f aca="false">F26</f>
        <v>U00S</v>
      </c>
      <c r="W26" s="986" t="n">
        <f aca="false">ROUND(G26,0)</f>
        <v>0</v>
      </c>
    </row>
    <row r="27" customFormat="false" ht="17.1" hidden="false" customHeight="true" outlineLevel="0" collapsed="false">
      <c r="A27" s="998" t="s">
        <v>727</v>
      </c>
      <c r="B27" s="999"/>
      <c r="C27" s="1000"/>
      <c r="D27" s="891"/>
      <c r="E27" s="880" t="s">
        <v>839</v>
      </c>
      <c r="F27" s="1001" t="s">
        <v>840</v>
      </c>
      <c r="G27" s="915"/>
      <c r="H27" s="922" t="str">
        <f aca="false">IF(LEN(H30&amp;H31&amp;H32)&gt;0,"Attenzione, nelle seguenti sezioni le destinazioni risultano superiori alle relative risorse e generano pertanto squadratura 8:","OK")</f>
        <v>OK</v>
      </c>
      <c r="I27" s="995"/>
      <c r="T27" s="886" t="n">
        <v>52</v>
      </c>
      <c r="U27" s="886" t="n">
        <v>61</v>
      </c>
      <c r="V27" s="987" t="str">
        <f aca="false">F27</f>
        <v>U01B</v>
      </c>
      <c r="W27" s="986" t="n">
        <f aca="false">ROUND(G27,0)</f>
        <v>0</v>
      </c>
    </row>
    <row r="28" customFormat="false" ht="17.1" hidden="false" customHeight="true" outlineLevel="0" collapsed="false">
      <c r="A28" s="913" t="s">
        <v>730</v>
      </c>
      <c r="B28" s="897" t="s">
        <v>731</v>
      </c>
      <c r="C28" s="915"/>
      <c r="D28" s="891"/>
      <c r="E28" s="913" t="s">
        <v>841</v>
      </c>
      <c r="F28" s="916" t="s">
        <v>842</v>
      </c>
      <c r="G28" s="915"/>
      <c r="H28" s="922"/>
      <c r="I28" s="995"/>
      <c r="O28" s="886" t="n">
        <v>52</v>
      </c>
      <c r="P28" s="886" t="n">
        <v>9</v>
      </c>
      <c r="Q28" s="886" t="str">
        <f aca="false">B28</f>
        <v>F50H</v>
      </c>
      <c r="R28" s="986" t="n">
        <f aca="false">ROUND(C28,0)</f>
        <v>0</v>
      </c>
      <c r="S28" s="886" t="str">
        <f aca="false">VLOOKUP(O28,Q:R,2,0)</f>
        <v>SQ9</v>
      </c>
      <c r="T28" s="886" t="n">
        <v>52</v>
      </c>
      <c r="U28" s="886" t="n">
        <v>61</v>
      </c>
      <c r="V28" s="987" t="str">
        <f aca="false">F28</f>
        <v>U00M</v>
      </c>
      <c r="W28" s="986" t="n">
        <f aca="false">ROUND(G28,0)</f>
        <v>0</v>
      </c>
    </row>
    <row r="29" customFormat="false" ht="17.1" hidden="false" customHeight="true" outlineLevel="0" collapsed="false">
      <c r="A29" s="913" t="s">
        <v>732</v>
      </c>
      <c r="B29" s="961" t="s">
        <v>733</v>
      </c>
      <c r="C29" s="915"/>
      <c r="D29" s="891"/>
      <c r="E29" s="913" t="s">
        <v>843</v>
      </c>
      <c r="F29" s="916" t="s">
        <v>844</v>
      </c>
      <c r="G29" s="915"/>
      <c r="H29" s="922"/>
      <c r="I29" s="995"/>
      <c r="K29" s="1002"/>
      <c r="O29" s="886" t="n">
        <v>52</v>
      </c>
      <c r="P29" s="886" t="n">
        <v>9</v>
      </c>
      <c r="Q29" s="886" t="str">
        <f aca="false">B29</f>
        <v>F96H</v>
      </c>
      <c r="R29" s="986" t="n">
        <f aca="false">ROUND(C29,0)</f>
        <v>0</v>
      </c>
      <c r="S29" s="886" t="str">
        <f aca="false">VLOOKUP(O29,Q:R,2,0)</f>
        <v>SQ9</v>
      </c>
      <c r="T29" s="886" t="n">
        <v>52</v>
      </c>
      <c r="U29" s="886" t="n">
        <v>61</v>
      </c>
      <c r="V29" s="987" t="str">
        <f aca="false">F29</f>
        <v>U00V</v>
      </c>
      <c r="W29" s="986" t="n">
        <f aca="false">ROUND(G29,0)</f>
        <v>0</v>
      </c>
    </row>
    <row r="30" customFormat="false" ht="17.1" hidden="false" customHeight="true" outlineLevel="0" collapsed="false">
      <c r="A30" s="913" t="s">
        <v>734</v>
      </c>
      <c r="B30" s="916" t="s">
        <v>735</v>
      </c>
      <c r="C30" s="915"/>
      <c r="D30" s="891"/>
      <c r="E30" s="913" t="s">
        <v>845</v>
      </c>
      <c r="F30" s="916" t="s">
        <v>846</v>
      </c>
      <c r="G30" s="915"/>
      <c r="H30" s="1003" t="str">
        <f aca="false">IF(AND(SUMIF($O:$O,$Q1,$R:$R)&lt;&gt;0,SUM('SICI(3)'!$F$13,'SICI(3)'!$F$17)&gt;0),IF(SUMIFS($R:$R,$P:$P,"&lt;&gt;81",$O:$O,$Q1)-SUMIFS($R:$R,$P:$P,"81",$O:$O,$Q1)-SUMIF($T:$T,$Q1,$W:$W)&lt;0,A7,""),"")</f>
        <v/>
      </c>
      <c r="I30" s="995"/>
      <c r="O30" s="886" t="n">
        <v>52</v>
      </c>
      <c r="P30" s="886" t="n">
        <v>9</v>
      </c>
      <c r="Q30" s="886" t="str">
        <f aca="false">B30</f>
        <v>F10M</v>
      </c>
      <c r="R30" s="986" t="n">
        <f aca="false">ROUND(C30,0)</f>
        <v>0</v>
      </c>
      <c r="S30" s="886" t="str">
        <f aca="false">VLOOKUP(O30,Q:R,2,0)</f>
        <v>SQ9</v>
      </c>
      <c r="T30" s="886" t="n">
        <v>52</v>
      </c>
      <c r="U30" s="886" t="n">
        <v>61</v>
      </c>
      <c r="V30" s="987" t="str">
        <f aca="false">F30</f>
        <v>U00Y</v>
      </c>
      <c r="W30" s="986" t="n">
        <f aca="false">ROUND(G30,0)</f>
        <v>0</v>
      </c>
    </row>
    <row r="31" customFormat="false" ht="17.1" hidden="false" customHeight="true" outlineLevel="0" collapsed="false">
      <c r="A31" s="913" t="s">
        <v>736</v>
      </c>
      <c r="B31" s="916" t="s">
        <v>737</v>
      </c>
      <c r="C31" s="915"/>
      <c r="D31" s="891"/>
      <c r="E31" s="988" t="s">
        <v>847</v>
      </c>
      <c r="F31" s="1004" t="s">
        <v>848</v>
      </c>
      <c r="G31" s="915"/>
      <c r="H31" s="1003" t="str">
        <f aca="false">IF(SUMIFS($R:$R,$P:$P,"&lt;&gt;81",$O:$O,$Q2)-SUMIFS($R:$R,$P:$P,"81",$O:$O,$Q2)-SUMIF($T:$T,$Q2,$W:$W)&lt;0,$A$63,"")</f>
        <v/>
      </c>
      <c r="I31" s="995"/>
      <c r="O31" s="886" t="n">
        <v>52</v>
      </c>
      <c r="P31" s="886" t="n">
        <v>9</v>
      </c>
      <c r="Q31" s="886" t="str">
        <f aca="false">B31</f>
        <v>F10N</v>
      </c>
      <c r="R31" s="986" t="n">
        <f aca="false">ROUND(C31,0)</f>
        <v>0</v>
      </c>
      <c r="S31" s="886" t="str">
        <f aca="false">VLOOKUP(O31,Q:R,2,0)</f>
        <v>SQ9</v>
      </c>
      <c r="T31" s="886" t="n">
        <v>52</v>
      </c>
      <c r="U31" s="886" t="n">
        <v>61</v>
      </c>
      <c r="V31" s="987" t="str">
        <f aca="false">F31</f>
        <v>U02S</v>
      </c>
      <c r="W31" s="986" t="n">
        <f aca="false">ROUND(G31,0)</f>
        <v>0</v>
      </c>
    </row>
    <row r="32" customFormat="false" ht="17.1" hidden="false" customHeight="true" outlineLevel="0" collapsed="false">
      <c r="A32" s="913" t="s">
        <v>738</v>
      </c>
      <c r="B32" s="916" t="s">
        <v>739</v>
      </c>
      <c r="C32" s="915"/>
      <c r="D32" s="891"/>
      <c r="E32" s="913" t="s">
        <v>849</v>
      </c>
      <c r="F32" s="916" t="s">
        <v>850</v>
      </c>
      <c r="G32" s="915"/>
      <c r="H32" s="1005" t="str">
        <f aca="false">IF(SUMIFS($R:$R,$P:$P,"&lt;&gt;81",$O:$O,$Q3)-SUMIFS($R:$R,$P:$P,"81",$O:$O,$Q3)-SUMIF($T:$T,$Q3,$W:$W)&lt;0,$A$77,"")</f>
        <v/>
      </c>
      <c r="I32" s="995"/>
      <c r="O32" s="886" t="n">
        <v>52</v>
      </c>
      <c r="P32" s="886" t="n">
        <v>9</v>
      </c>
      <c r="Q32" s="886" t="str">
        <f aca="false">B32</f>
        <v>F10L</v>
      </c>
      <c r="R32" s="986" t="n">
        <f aca="false">ROUND(C32,0)</f>
        <v>0</v>
      </c>
      <c r="S32" s="886" t="str">
        <f aca="false">VLOOKUP(O32,Q:R,2,0)</f>
        <v>SQ9</v>
      </c>
      <c r="T32" s="953" t="n">
        <v>52</v>
      </c>
      <c r="U32" s="953" t="n">
        <v>61</v>
      </c>
      <c r="V32" s="1006" t="str">
        <f aca="false">F32</f>
        <v>U998</v>
      </c>
      <c r="W32" s="996" t="n">
        <f aca="false">ROUND(G32,0)</f>
        <v>0</v>
      </c>
    </row>
    <row r="33" customFormat="false" ht="17.1" hidden="false" customHeight="true" outlineLevel="0" collapsed="false">
      <c r="A33" s="913" t="s">
        <v>851</v>
      </c>
      <c r="B33" s="916" t="s">
        <v>852</v>
      </c>
      <c r="C33" s="915"/>
      <c r="D33" s="891"/>
      <c r="E33" s="931" t="s">
        <v>697</v>
      </c>
      <c r="F33" s="932"/>
      <c r="G33" s="927" t="n">
        <f aca="false">SUM(G9:G32)</f>
        <v>0</v>
      </c>
      <c r="H33" s="1007"/>
      <c r="O33" s="886" t="n">
        <v>52</v>
      </c>
      <c r="P33" s="886" t="n">
        <v>9</v>
      </c>
      <c r="Q33" s="886" t="str">
        <f aca="false">B33</f>
        <v>F00S</v>
      </c>
      <c r="R33" s="986" t="n">
        <f aca="false">ROUND(C33,0)</f>
        <v>0</v>
      </c>
      <c r="S33" s="886" t="str">
        <f aca="false">VLOOKUP(O33,Q:R,2,0)</f>
        <v>SQ9</v>
      </c>
      <c r="T33" s="886"/>
      <c r="U33" s="886"/>
      <c r="V33" s="987"/>
      <c r="W33" s="986"/>
    </row>
    <row r="34" customFormat="false" ht="17.1" hidden="false" customHeight="true" outlineLevel="0" collapsed="false">
      <c r="A34" s="913" t="s">
        <v>853</v>
      </c>
      <c r="B34" s="916" t="s">
        <v>854</v>
      </c>
      <c r="C34" s="915"/>
      <c r="D34" s="891"/>
      <c r="E34" s="928" t="s">
        <v>855</v>
      </c>
      <c r="F34" s="1008"/>
      <c r="G34" s="1009" t="n">
        <f aca="false">G33</f>
        <v>0</v>
      </c>
      <c r="H34" s="1007"/>
      <c r="O34" s="886" t="n">
        <v>52</v>
      </c>
      <c r="P34" s="886" t="n">
        <v>9</v>
      </c>
      <c r="Q34" s="886" t="str">
        <f aca="false">B34</f>
        <v>F00V</v>
      </c>
      <c r="R34" s="986" t="n">
        <f aca="false">ROUND(C34,0)</f>
        <v>0</v>
      </c>
      <c r="S34" s="886" t="str">
        <f aca="false">VLOOKUP(O34,Q:R,2,0)</f>
        <v>SQ9</v>
      </c>
      <c r="T34" s="886"/>
      <c r="U34" s="886"/>
      <c r="V34" s="987"/>
      <c r="W34" s="986"/>
    </row>
    <row r="35" customFormat="false" ht="17.1" hidden="false" customHeight="true" outlineLevel="0" collapsed="false">
      <c r="A35" s="919" t="s">
        <v>856</v>
      </c>
      <c r="B35" s="964" t="s">
        <v>857</v>
      </c>
      <c r="C35" s="915"/>
      <c r="D35" s="891"/>
      <c r="E35" s="1010"/>
      <c r="F35" s="1011"/>
      <c r="G35" s="1012"/>
      <c r="H35" s="1007"/>
      <c r="O35" s="886" t="n">
        <v>52</v>
      </c>
      <c r="P35" s="886" t="n">
        <v>9</v>
      </c>
      <c r="Q35" s="886" t="str">
        <f aca="false">B35</f>
        <v>F25X</v>
      </c>
      <c r="R35" s="986" t="n">
        <f aca="false">ROUND(C35,0)</f>
        <v>0</v>
      </c>
      <c r="S35" s="886" t="str">
        <f aca="false">VLOOKUP(O35,Q:R,2,0)</f>
        <v>SQ9</v>
      </c>
      <c r="T35" s="886"/>
      <c r="U35" s="886"/>
      <c r="V35" s="886"/>
      <c r="W35" s="986"/>
    </row>
    <row r="36" customFormat="false" ht="17.1" hidden="false" customHeight="true" outlineLevel="0" collapsed="false">
      <c r="A36" s="919" t="s">
        <v>858</v>
      </c>
      <c r="B36" s="1004" t="s">
        <v>859</v>
      </c>
      <c r="C36" s="915"/>
      <c r="D36" s="891"/>
      <c r="E36" s="1010"/>
      <c r="F36" s="1011"/>
      <c r="G36" s="1012"/>
      <c r="O36" s="886" t="n">
        <v>52</v>
      </c>
      <c r="P36" s="886" t="n">
        <v>9</v>
      </c>
      <c r="Q36" s="886" t="str">
        <f aca="false">B36</f>
        <v>F24O</v>
      </c>
      <c r="R36" s="986" t="n">
        <f aca="false">ROUND(C36,0)</f>
        <v>0</v>
      </c>
      <c r="S36" s="886" t="str">
        <f aca="false">VLOOKUP(O36,Q:R,2,0)</f>
        <v>SQ9</v>
      </c>
    </row>
    <row r="37" customFormat="false" ht="17.1" hidden="false" customHeight="true" outlineLevel="0" collapsed="false">
      <c r="A37" s="963" t="s">
        <v>860</v>
      </c>
      <c r="B37" s="1004" t="s">
        <v>861</v>
      </c>
      <c r="C37" s="915"/>
      <c r="D37" s="891"/>
      <c r="E37" s="1010"/>
      <c r="F37" s="1011"/>
      <c r="G37" s="1012"/>
      <c r="O37" s="886" t="n">
        <v>52</v>
      </c>
      <c r="P37" s="886" t="n">
        <v>9</v>
      </c>
      <c r="Q37" s="886" t="str">
        <f aca="false">B37</f>
        <v>F24N</v>
      </c>
      <c r="R37" s="986" t="n">
        <f aca="false">ROUND(C37,0)</f>
        <v>0</v>
      </c>
      <c r="S37" s="886" t="str">
        <f aca="false">VLOOKUP(O37,Q:R,2,0)</f>
        <v>SQ9</v>
      </c>
    </row>
    <row r="38" customFormat="false" ht="17.1" hidden="false" customHeight="true" outlineLevel="0" collapsed="false">
      <c r="A38" s="963" t="s">
        <v>862</v>
      </c>
      <c r="B38" s="1004" t="s">
        <v>741</v>
      </c>
      <c r="C38" s="915"/>
      <c r="D38" s="891"/>
      <c r="E38" s="1010"/>
      <c r="F38" s="1011"/>
      <c r="G38" s="1012"/>
      <c r="O38" s="886" t="n">
        <v>52</v>
      </c>
      <c r="P38" s="886" t="n">
        <v>9</v>
      </c>
      <c r="Q38" s="886" t="str">
        <f aca="false">B38</f>
        <v>F24L</v>
      </c>
      <c r="R38" s="986" t="n">
        <f aca="false">ROUND(C38,0)</f>
        <v>0</v>
      </c>
      <c r="S38" s="886" t="str">
        <f aca="false">VLOOKUP(O38,Q:R,2,0)</f>
        <v>SQ9</v>
      </c>
    </row>
    <row r="39" customFormat="false" ht="17.1" hidden="false" customHeight="true" outlineLevel="0" collapsed="false">
      <c r="A39" s="963" t="s">
        <v>863</v>
      </c>
      <c r="B39" s="1004" t="s">
        <v>864</v>
      </c>
      <c r="C39" s="915"/>
      <c r="D39" s="891"/>
      <c r="E39" s="1010"/>
      <c r="F39" s="1011"/>
      <c r="G39" s="1012"/>
      <c r="O39" s="886" t="n">
        <v>52</v>
      </c>
      <c r="P39" s="886" t="n">
        <v>9</v>
      </c>
      <c r="Q39" s="886" t="str">
        <f aca="false">B39</f>
        <v>F24P</v>
      </c>
      <c r="R39" s="986" t="n">
        <f aca="false">ROUND(C39,0)</f>
        <v>0</v>
      </c>
      <c r="S39" s="886" t="str">
        <f aca="false">VLOOKUP(O39,Q:R,2,0)</f>
        <v>SQ9</v>
      </c>
    </row>
    <row r="40" customFormat="false" ht="17.1" hidden="false" customHeight="true" outlineLevel="0" collapsed="false">
      <c r="A40" s="913" t="s">
        <v>865</v>
      </c>
      <c r="B40" s="916" t="s">
        <v>866</v>
      </c>
      <c r="C40" s="915"/>
      <c r="D40" s="891"/>
      <c r="E40" s="1010"/>
      <c r="F40" s="1011"/>
      <c r="G40" s="1012"/>
      <c r="O40" s="886" t="n">
        <v>52</v>
      </c>
      <c r="P40" s="886" t="n">
        <v>9</v>
      </c>
      <c r="Q40" s="886" t="str">
        <f aca="false">B40</f>
        <v>F00T</v>
      </c>
      <c r="R40" s="986" t="n">
        <f aca="false">ROUND(C40,0)</f>
        <v>0</v>
      </c>
      <c r="S40" s="886" t="str">
        <f aca="false">VLOOKUP(O40,Q:R,2,0)</f>
        <v>SQ9</v>
      </c>
    </row>
    <row r="41" customFormat="false" ht="17.1" hidden="false" customHeight="true" outlineLevel="0" collapsed="false">
      <c r="A41" s="913" t="s">
        <v>867</v>
      </c>
      <c r="B41" s="916" t="s">
        <v>868</v>
      </c>
      <c r="C41" s="915"/>
      <c r="D41" s="891"/>
      <c r="E41" s="1010"/>
      <c r="F41" s="1011"/>
      <c r="G41" s="1012"/>
      <c r="O41" s="886" t="n">
        <v>52</v>
      </c>
      <c r="P41" s="886" t="n">
        <v>9</v>
      </c>
      <c r="Q41" s="886" t="str">
        <f aca="false">B41</f>
        <v>F00U</v>
      </c>
      <c r="R41" s="986" t="n">
        <f aca="false">ROUND(C41,0)</f>
        <v>0</v>
      </c>
      <c r="S41" s="886" t="str">
        <f aca="false">VLOOKUP(O41,Q:R,2,0)</f>
        <v>SQ9</v>
      </c>
    </row>
    <row r="42" customFormat="false" ht="17.1" hidden="false" customHeight="true" outlineLevel="0" collapsed="false">
      <c r="A42" s="990" t="s">
        <v>869</v>
      </c>
      <c r="B42" s="964" t="s">
        <v>870</v>
      </c>
      <c r="C42" s="915"/>
      <c r="D42" s="891"/>
      <c r="E42" s="1010"/>
      <c r="F42" s="1011"/>
      <c r="G42" s="1012"/>
      <c r="O42" s="886" t="n">
        <v>52</v>
      </c>
      <c r="P42" s="886" t="n">
        <v>9</v>
      </c>
      <c r="Q42" s="886" t="str">
        <f aca="false">B42</f>
        <v>F25Y</v>
      </c>
      <c r="R42" s="986" t="n">
        <f aca="false">ROUND(C42,0)</f>
        <v>0</v>
      </c>
      <c r="S42" s="886" t="str">
        <f aca="false">VLOOKUP(O42,Q:R,2,0)</f>
        <v>SQ9</v>
      </c>
    </row>
    <row r="43" customFormat="false" ht="17.1" hidden="false" customHeight="true" outlineLevel="0" collapsed="false">
      <c r="A43" s="913" t="s">
        <v>871</v>
      </c>
      <c r="B43" s="916" t="s">
        <v>872</v>
      </c>
      <c r="C43" s="915"/>
      <c r="D43" s="891"/>
      <c r="E43" s="1010"/>
      <c r="F43" s="1011"/>
      <c r="G43" s="1012"/>
      <c r="O43" s="886" t="n">
        <v>52</v>
      </c>
      <c r="P43" s="886" t="n">
        <v>9</v>
      </c>
      <c r="Q43" s="886" t="str">
        <f aca="false">B43</f>
        <v>F00X</v>
      </c>
      <c r="R43" s="986" t="n">
        <f aca="false">ROUND(C43,0)</f>
        <v>0</v>
      </c>
      <c r="S43" s="886" t="str">
        <f aca="false">VLOOKUP(O43,Q:R,2,0)</f>
        <v>SQ9</v>
      </c>
    </row>
    <row r="44" customFormat="false" ht="17.1" hidden="false" customHeight="true" outlineLevel="0" collapsed="false">
      <c r="A44" s="913" t="s">
        <v>873</v>
      </c>
      <c r="B44" s="916" t="s">
        <v>874</v>
      </c>
      <c r="C44" s="915"/>
      <c r="D44" s="891"/>
      <c r="E44" s="1010"/>
      <c r="F44" s="1011"/>
      <c r="G44" s="1012"/>
      <c r="O44" s="886" t="n">
        <v>52</v>
      </c>
      <c r="P44" s="886" t="n">
        <v>9</v>
      </c>
      <c r="Q44" s="886" t="str">
        <f aca="false">B44</f>
        <v>F00Y</v>
      </c>
      <c r="R44" s="986" t="n">
        <f aca="false">ROUND(C44,0)</f>
        <v>0</v>
      </c>
      <c r="S44" s="886" t="str">
        <f aca="false">VLOOKUP(O44,Q:R,2,0)</f>
        <v>SQ9</v>
      </c>
    </row>
    <row r="45" customFormat="false" ht="17.1" hidden="false" customHeight="true" outlineLevel="0" collapsed="false">
      <c r="A45" s="990" t="s">
        <v>875</v>
      </c>
      <c r="B45" s="964" t="s">
        <v>876</v>
      </c>
      <c r="C45" s="915"/>
      <c r="D45" s="891"/>
      <c r="E45" s="1010"/>
      <c r="F45" s="1011"/>
      <c r="G45" s="1012"/>
      <c r="O45" s="886" t="n">
        <v>52</v>
      </c>
      <c r="P45" s="886" t="n">
        <v>9</v>
      </c>
      <c r="Q45" s="886" t="str">
        <f aca="false">B45</f>
        <v>F25Z</v>
      </c>
      <c r="R45" s="986" t="n">
        <f aca="false">ROUND(C45,0)</f>
        <v>0</v>
      </c>
      <c r="S45" s="886" t="str">
        <f aca="false">VLOOKUP(O45,Q:R,2,0)</f>
        <v>SQ9</v>
      </c>
    </row>
    <row r="46" customFormat="false" ht="17.1" hidden="false" customHeight="true" outlineLevel="0" collapsed="false">
      <c r="A46" s="990" t="s">
        <v>877</v>
      </c>
      <c r="B46" s="1013" t="s">
        <v>878</v>
      </c>
      <c r="C46" s="1014"/>
      <c r="D46" s="891"/>
      <c r="E46" s="1010"/>
      <c r="F46" s="1011"/>
      <c r="G46" s="1012"/>
      <c r="O46" s="886" t="n">
        <v>52</v>
      </c>
      <c r="P46" s="886" t="n">
        <v>9</v>
      </c>
      <c r="Q46" s="886" t="str">
        <f aca="false">B46</f>
        <v>F24T</v>
      </c>
      <c r="R46" s="986" t="n">
        <f aca="false">ROUND(C46,0)</f>
        <v>0</v>
      </c>
      <c r="S46" s="886" t="str">
        <f aca="false">VLOOKUP(O46,Q:R,2,0)</f>
        <v>SQ9</v>
      </c>
    </row>
    <row r="47" customFormat="false" ht="17.1" hidden="false" customHeight="true" outlineLevel="0" collapsed="false">
      <c r="A47" s="990" t="s">
        <v>879</v>
      </c>
      <c r="B47" s="964" t="s">
        <v>880</v>
      </c>
      <c r="C47" s="915"/>
      <c r="D47" s="891"/>
      <c r="E47" s="1010"/>
      <c r="F47" s="1011"/>
      <c r="G47" s="1012"/>
      <c r="O47" s="886" t="n">
        <v>52</v>
      </c>
      <c r="P47" s="886" t="n">
        <v>9</v>
      </c>
      <c r="Q47" s="886" t="str">
        <f aca="false">B47</f>
        <v>F26B</v>
      </c>
      <c r="R47" s="986" t="n">
        <f aca="false">ROUND(C47,0)</f>
        <v>0</v>
      </c>
      <c r="S47" s="886" t="str">
        <f aca="false">VLOOKUP(O47,Q:R,2,0)</f>
        <v>SQ9</v>
      </c>
    </row>
    <row r="48" customFormat="false" ht="17.1" hidden="false" customHeight="true" outlineLevel="0" collapsed="false">
      <c r="A48" s="913" t="s">
        <v>881</v>
      </c>
      <c r="B48" s="916" t="s">
        <v>882</v>
      </c>
      <c r="C48" s="915"/>
      <c r="D48" s="891"/>
      <c r="E48" s="1010"/>
      <c r="F48" s="1011"/>
      <c r="G48" s="1012"/>
      <c r="O48" s="886" t="n">
        <v>52</v>
      </c>
      <c r="P48" s="886" t="n">
        <v>9</v>
      </c>
      <c r="Q48" s="886" t="str">
        <f aca="false">B48</f>
        <v>F01M</v>
      </c>
      <c r="R48" s="986" t="n">
        <f aca="false">ROUND(C48,0)</f>
        <v>0</v>
      </c>
      <c r="S48" s="886" t="str">
        <f aca="false">VLOOKUP(O48,Q:R,2,0)</f>
        <v>SQ9</v>
      </c>
    </row>
    <row r="49" customFormat="false" ht="17.1" hidden="false" customHeight="true" outlineLevel="0" collapsed="false">
      <c r="A49" s="990" t="s">
        <v>883</v>
      </c>
      <c r="B49" s="964" t="s">
        <v>749</v>
      </c>
      <c r="C49" s="915"/>
      <c r="D49" s="891"/>
      <c r="E49" s="1010"/>
      <c r="F49" s="1011"/>
      <c r="G49" s="1012"/>
      <c r="O49" s="886" t="n">
        <v>52</v>
      </c>
      <c r="P49" s="886" t="n">
        <v>9</v>
      </c>
      <c r="Q49" s="886" t="str">
        <f aca="false">B49</f>
        <v>F999</v>
      </c>
      <c r="R49" s="986" t="n">
        <f aca="false">ROUND(C49,0)</f>
        <v>0</v>
      </c>
      <c r="S49" s="886" t="str">
        <f aca="false">VLOOKUP(O49,Q:R,2,0)</f>
        <v>SQ9</v>
      </c>
    </row>
    <row r="50" customFormat="false" ht="17.1" hidden="false" customHeight="true" outlineLevel="0" collapsed="false">
      <c r="A50" s="913" t="s">
        <v>724</v>
      </c>
      <c r="B50" s="916" t="s">
        <v>725</v>
      </c>
      <c r="C50" s="915"/>
      <c r="D50" s="891"/>
      <c r="E50" s="1010"/>
      <c r="F50" s="1011"/>
      <c r="G50" s="1012"/>
      <c r="O50" s="953" t="n">
        <v>52</v>
      </c>
      <c r="P50" s="953" t="n">
        <v>9</v>
      </c>
      <c r="Q50" s="953" t="str">
        <f aca="false">B50</f>
        <v>F00O</v>
      </c>
      <c r="R50" s="996" t="n">
        <f aca="false">ROUND(C50,0)</f>
        <v>0</v>
      </c>
      <c r="S50" s="953" t="str">
        <f aca="false">VLOOKUP(O50,Q:R,2,0)</f>
        <v>SQ9</v>
      </c>
    </row>
    <row r="51" customFormat="false" ht="17.1" hidden="false" customHeight="true" outlineLevel="0" collapsed="false">
      <c r="A51" s="925" t="s">
        <v>750</v>
      </c>
      <c r="B51" s="932"/>
      <c r="C51" s="927" t="n">
        <f aca="false">SUM(C28:C50)</f>
        <v>0</v>
      </c>
      <c r="D51" s="891"/>
      <c r="E51" s="1010"/>
      <c r="F51" s="1011"/>
      <c r="G51" s="1012"/>
    </row>
    <row r="52" customFormat="false" ht="17.1" hidden="false" customHeight="true" outlineLevel="0" collapsed="false">
      <c r="A52" s="998" t="s">
        <v>751</v>
      </c>
      <c r="B52" s="999"/>
      <c r="C52" s="1000"/>
      <c r="D52" s="891"/>
      <c r="E52" s="1010"/>
      <c r="F52" s="1011"/>
      <c r="G52" s="1012"/>
      <c r="O52" s="886"/>
      <c r="P52" s="886"/>
      <c r="Q52" s="886"/>
      <c r="R52" s="986"/>
      <c r="S52" s="886"/>
    </row>
    <row r="53" customFormat="false" ht="17.1" hidden="false" customHeight="true" outlineLevel="0" collapsed="false">
      <c r="A53" s="913" t="s">
        <v>884</v>
      </c>
      <c r="B53" s="916" t="s">
        <v>885</v>
      </c>
      <c r="C53" s="915"/>
      <c r="D53" s="891"/>
      <c r="E53" s="1010"/>
      <c r="F53" s="1011"/>
      <c r="G53" s="1012"/>
      <c r="O53" s="886" t="n">
        <v>52</v>
      </c>
      <c r="P53" s="886" t="n">
        <v>81</v>
      </c>
      <c r="Q53" s="886" t="str">
        <f aca="false">B53</f>
        <v>F01Q</v>
      </c>
      <c r="R53" s="986" t="n">
        <f aca="false">ROUND(C53,0)</f>
        <v>0</v>
      </c>
      <c r="S53" s="886" t="str">
        <f aca="false">VLOOKUP(O53,Q:R,2,0)</f>
        <v>SQ9</v>
      </c>
    </row>
    <row r="54" customFormat="false" ht="17.1" hidden="false" customHeight="true" outlineLevel="0" collapsed="false">
      <c r="A54" s="913" t="s">
        <v>886</v>
      </c>
      <c r="B54" s="916" t="s">
        <v>887</v>
      </c>
      <c r="C54" s="915"/>
      <c r="D54" s="891"/>
      <c r="E54" s="1010"/>
      <c r="F54" s="1011"/>
      <c r="G54" s="1012"/>
      <c r="H54" s="893"/>
      <c r="O54" s="886" t="n">
        <v>52</v>
      </c>
      <c r="P54" s="886" t="n">
        <v>81</v>
      </c>
      <c r="Q54" s="886" t="str">
        <f aca="false">B54</f>
        <v>F01R</v>
      </c>
      <c r="R54" s="986" t="n">
        <f aca="false">ROUND(C54,0)</f>
        <v>0</v>
      </c>
      <c r="S54" s="886" t="str">
        <f aca="false">VLOOKUP(O54,Q:R,2,0)</f>
        <v>SQ9</v>
      </c>
    </row>
    <row r="55" customFormat="false" ht="17.1" hidden="false" customHeight="true" outlineLevel="0" collapsed="false">
      <c r="A55" s="990" t="s">
        <v>888</v>
      </c>
      <c r="B55" s="964" t="s">
        <v>889</v>
      </c>
      <c r="C55" s="915"/>
      <c r="D55" s="891"/>
      <c r="E55" s="1010"/>
      <c r="F55" s="1011"/>
      <c r="G55" s="1012"/>
      <c r="H55" s="893"/>
      <c r="O55" s="886" t="n">
        <v>52</v>
      </c>
      <c r="P55" s="886" t="n">
        <v>81</v>
      </c>
      <c r="Q55" s="886" t="str">
        <f aca="false">B55</f>
        <v>F26J</v>
      </c>
      <c r="R55" s="986" t="n">
        <f aca="false">ROUND(C55,0)</f>
        <v>0</v>
      </c>
      <c r="S55" s="886" t="str">
        <f aca="false">VLOOKUP(O55,Q:R,2,0)</f>
        <v>SQ9</v>
      </c>
      <c r="T55" s="886"/>
      <c r="U55" s="886"/>
      <c r="V55" s="886"/>
      <c r="W55" s="986"/>
    </row>
    <row r="56" customFormat="false" ht="17.1" hidden="false" customHeight="true" outlineLevel="0" collapsed="false">
      <c r="A56" s="913" t="s">
        <v>890</v>
      </c>
      <c r="B56" s="961" t="s">
        <v>753</v>
      </c>
      <c r="C56" s="915"/>
      <c r="D56" s="891"/>
      <c r="E56" s="1010"/>
      <c r="F56" s="1011"/>
      <c r="G56" s="1012"/>
      <c r="H56" s="893"/>
      <c r="O56" s="886" t="n">
        <v>52</v>
      </c>
      <c r="P56" s="886" t="n">
        <v>81</v>
      </c>
      <c r="Q56" s="886" t="str">
        <f aca="false">B56</f>
        <v>F27I</v>
      </c>
      <c r="R56" s="986" t="n">
        <f aca="false">ROUND(C56,0)</f>
        <v>0</v>
      </c>
      <c r="S56" s="886" t="str">
        <f aca="false">VLOOKUP(O56,Q:R,2,0)</f>
        <v>SQ9</v>
      </c>
      <c r="T56" s="886"/>
      <c r="U56" s="886"/>
      <c r="V56" s="886"/>
      <c r="W56" s="997"/>
    </row>
    <row r="57" customFormat="false" ht="17.1" hidden="false" customHeight="true" outlineLevel="0" collapsed="false">
      <c r="A57" s="913" t="s">
        <v>754</v>
      </c>
      <c r="B57" s="961" t="s">
        <v>755</v>
      </c>
      <c r="C57" s="915"/>
      <c r="D57" s="891"/>
      <c r="E57" s="1010"/>
      <c r="F57" s="1011"/>
      <c r="G57" s="1012"/>
      <c r="H57" s="893"/>
      <c r="O57" s="886" t="n">
        <v>52</v>
      </c>
      <c r="P57" s="886" t="n">
        <v>81</v>
      </c>
      <c r="Q57" s="886" t="str">
        <f aca="false">B57</f>
        <v>F00P</v>
      </c>
      <c r="R57" s="986" t="n">
        <f aca="false">ROUND(C57,0)</f>
        <v>0</v>
      </c>
      <c r="S57" s="886" t="str">
        <f aca="false">VLOOKUP(O57,Q:R,2,0)</f>
        <v>SQ9</v>
      </c>
      <c r="T57" s="886"/>
      <c r="U57" s="886"/>
      <c r="V57" s="886"/>
      <c r="W57" s="997"/>
    </row>
    <row r="58" customFormat="false" ht="17.1" hidden="false" customHeight="true" outlineLevel="0" collapsed="false">
      <c r="A58" s="913" t="s">
        <v>756</v>
      </c>
      <c r="B58" s="916" t="s">
        <v>757</v>
      </c>
      <c r="C58" s="915"/>
      <c r="D58" s="891"/>
      <c r="E58" s="1010"/>
      <c r="F58" s="1011"/>
      <c r="G58" s="1012"/>
      <c r="H58" s="893"/>
      <c r="O58" s="886" t="n">
        <v>52</v>
      </c>
      <c r="P58" s="886" t="n">
        <v>81</v>
      </c>
      <c r="Q58" s="886" t="str">
        <f aca="false">B58</f>
        <v>F01S</v>
      </c>
      <c r="R58" s="986" t="n">
        <f aca="false">ROUND(C58,0)</f>
        <v>0</v>
      </c>
      <c r="S58" s="886" t="str">
        <f aca="false">VLOOKUP(O58,Q:R,2,0)</f>
        <v>SQ9</v>
      </c>
      <c r="T58" s="886"/>
      <c r="U58" s="886"/>
      <c r="V58" s="886"/>
      <c r="W58" s="997"/>
    </row>
    <row r="59" customFormat="false" ht="17.1" hidden="false" customHeight="true" outlineLevel="0" collapsed="false">
      <c r="A59" s="913" t="s">
        <v>758</v>
      </c>
      <c r="B59" s="916" t="s">
        <v>759</v>
      </c>
      <c r="C59" s="915"/>
      <c r="D59" s="891"/>
      <c r="E59" s="1010"/>
      <c r="F59" s="1011"/>
      <c r="G59" s="1012"/>
      <c r="H59" s="893"/>
      <c r="O59" s="886" t="n">
        <v>52</v>
      </c>
      <c r="P59" s="886" t="n">
        <v>81</v>
      </c>
      <c r="Q59" s="886" t="str">
        <f aca="false">B59</f>
        <v>F01T</v>
      </c>
      <c r="R59" s="986" t="n">
        <f aca="false">ROUND(C59,0)</f>
        <v>0</v>
      </c>
      <c r="S59" s="886" t="str">
        <f aca="false">VLOOKUP(O59,Q:R,2,0)</f>
        <v>SQ9</v>
      </c>
      <c r="T59" s="886"/>
      <c r="U59" s="886"/>
      <c r="V59" s="886"/>
      <c r="W59" s="997"/>
    </row>
    <row r="60" customFormat="false" ht="17.1" hidden="false" customHeight="true" outlineLevel="0" collapsed="false">
      <c r="A60" s="913" t="s">
        <v>760</v>
      </c>
      <c r="B60" s="961" t="s">
        <v>761</v>
      </c>
      <c r="C60" s="915"/>
      <c r="D60" s="891"/>
      <c r="E60" s="1010"/>
      <c r="F60" s="1011"/>
      <c r="G60" s="1012"/>
      <c r="H60" s="893"/>
      <c r="O60" s="953" t="n">
        <v>52</v>
      </c>
      <c r="P60" s="953" t="n">
        <v>81</v>
      </c>
      <c r="Q60" s="953" t="str">
        <f aca="false">B60</f>
        <v>F01P</v>
      </c>
      <c r="R60" s="996" t="n">
        <f aca="false">ROUND(C60,0)</f>
        <v>0</v>
      </c>
      <c r="S60" s="953" t="str">
        <f aca="false">VLOOKUP(O60,Q:R,2,0)</f>
        <v>SQ9</v>
      </c>
      <c r="T60" s="886"/>
      <c r="U60" s="886"/>
      <c r="V60" s="886"/>
      <c r="W60" s="997"/>
    </row>
    <row r="61" customFormat="false" ht="17.1" hidden="false" customHeight="true" outlineLevel="0" collapsed="false">
      <c r="A61" s="925" t="s">
        <v>762</v>
      </c>
      <c r="B61" s="932"/>
      <c r="C61" s="927" t="n">
        <f aca="false">SUM(C53:C60)</f>
        <v>0</v>
      </c>
      <c r="D61" s="891"/>
      <c r="E61" s="1010"/>
      <c r="F61" s="1011"/>
      <c r="G61" s="1012"/>
      <c r="H61" s="893"/>
      <c r="O61" s="886"/>
      <c r="P61" s="886"/>
      <c r="Q61" s="886"/>
      <c r="R61" s="986"/>
      <c r="S61" s="886"/>
      <c r="T61" s="886"/>
      <c r="U61" s="886"/>
      <c r="V61" s="886"/>
      <c r="W61" s="997"/>
    </row>
    <row r="62" customFormat="false" ht="17.1" hidden="false" customHeight="true" outlineLevel="0" collapsed="false">
      <c r="A62" s="928" t="s">
        <v>855</v>
      </c>
      <c r="B62" s="929"/>
      <c r="C62" s="930" t="n">
        <f aca="false">C26+C51-C61</f>
        <v>0</v>
      </c>
      <c r="D62" s="891"/>
      <c r="E62" s="1010"/>
      <c r="F62" s="1011"/>
      <c r="G62" s="1012"/>
      <c r="H62" s="893"/>
      <c r="O62" s="886"/>
      <c r="P62" s="886"/>
      <c r="Q62" s="886"/>
      <c r="R62" s="986"/>
      <c r="S62" s="997"/>
      <c r="T62" s="886"/>
      <c r="U62" s="886"/>
      <c r="V62" s="886"/>
      <c r="W62" s="997"/>
    </row>
    <row r="63" customFormat="false" ht="17.1" hidden="false" customHeight="true" outlineLevel="0" collapsed="false">
      <c r="A63" s="981" t="s">
        <v>891</v>
      </c>
      <c r="B63" s="902"/>
      <c r="C63" s="903"/>
      <c r="D63" s="891"/>
      <c r="E63" s="981" t="s">
        <v>891</v>
      </c>
      <c r="F63" s="1015"/>
      <c r="G63" s="903"/>
      <c r="H63" s="893"/>
      <c r="T63" s="886"/>
      <c r="U63" s="886"/>
      <c r="V63" s="886"/>
      <c r="W63" s="997"/>
    </row>
    <row r="64" customFormat="false" ht="17.1" hidden="false" customHeight="true" outlineLevel="0" collapsed="false">
      <c r="A64" s="908" t="s">
        <v>892</v>
      </c>
      <c r="B64" s="909"/>
      <c r="C64" s="910"/>
      <c r="D64" s="891"/>
      <c r="E64" s="908" t="s">
        <v>674</v>
      </c>
      <c r="F64" s="1016"/>
      <c r="G64" s="1017"/>
      <c r="T64" s="886"/>
      <c r="U64" s="886"/>
      <c r="V64" s="886"/>
      <c r="W64" s="997"/>
    </row>
    <row r="65" customFormat="false" ht="17.1" hidden="false" customHeight="true" outlineLevel="0" collapsed="false">
      <c r="A65" s="990" t="s">
        <v>893</v>
      </c>
      <c r="B65" s="964" t="s">
        <v>894</v>
      </c>
      <c r="C65" s="923"/>
      <c r="D65" s="891"/>
      <c r="E65" s="913" t="s">
        <v>895</v>
      </c>
      <c r="F65" s="916" t="s">
        <v>896</v>
      </c>
      <c r="G65" s="915"/>
      <c r="O65" s="886" t="n">
        <v>95</v>
      </c>
      <c r="P65" s="886" t="n">
        <v>2</v>
      </c>
      <c r="Q65" s="886" t="str">
        <f aca="false">B65</f>
        <v>F27N</v>
      </c>
      <c r="R65" s="986" t="n">
        <f aca="false">ROUND(C65,0)</f>
        <v>0</v>
      </c>
      <c r="S65" s="886" t="str">
        <f aca="false">VLOOKUP(O65,Q:R,2,0)</f>
        <v>NO</v>
      </c>
      <c r="T65" s="886" t="n">
        <v>95</v>
      </c>
      <c r="U65" s="886" t="n">
        <v>61</v>
      </c>
      <c r="V65" s="987" t="str">
        <f aca="false">F65</f>
        <v>U00U</v>
      </c>
      <c r="W65" s="986" t="n">
        <f aca="false">ROUND(G65,0)</f>
        <v>0</v>
      </c>
    </row>
    <row r="66" customFormat="false" ht="17.1" hidden="false" customHeight="true" outlineLevel="0" collapsed="false">
      <c r="A66" s="990" t="s">
        <v>897</v>
      </c>
      <c r="B66" s="964" t="s">
        <v>898</v>
      </c>
      <c r="C66" s="923"/>
      <c r="D66" s="891"/>
      <c r="E66" s="913" t="s">
        <v>899</v>
      </c>
      <c r="F66" s="916" t="s">
        <v>900</v>
      </c>
      <c r="G66" s="915"/>
      <c r="O66" s="886" t="n">
        <v>95</v>
      </c>
      <c r="P66" s="886" t="n">
        <v>2</v>
      </c>
      <c r="Q66" s="886" t="str">
        <f aca="false">B66</f>
        <v>F26L</v>
      </c>
      <c r="R66" s="986" t="n">
        <f aca="false">ROUND(C66,0)</f>
        <v>0</v>
      </c>
      <c r="S66" s="886" t="str">
        <f aca="false">VLOOKUP(O66,Q:R,2,0)</f>
        <v>NO</v>
      </c>
      <c r="T66" s="886" t="n">
        <v>95</v>
      </c>
      <c r="U66" s="886" t="n">
        <v>61</v>
      </c>
      <c r="V66" s="987" t="str">
        <f aca="false">F66</f>
        <v>U00W</v>
      </c>
      <c r="W66" s="986" t="n">
        <f aca="false">ROUND(G66,0)</f>
        <v>0</v>
      </c>
    </row>
    <row r="67" customFormat="false" ht="17.1" hidden="false" customHeight="true" outlineLevel="0" collapsed="false">
      <c r="A67" s="990" t="s">
        <v>901</v>
      </c>
      <c r="B67" s="964" t="s">
        <v>902</v>
      </c>
      <c r="C67" s="923"/>
      <c r="D67" s="891"/>
      <c r="E67" s="913" t="s">
        <v>903</v>
      </c>
      <c r="F67" s="916" t="s">
        <v>904</v>
      </c>
      <c r="G67" s="915"/>
      <c r="O67" s="886" t="n">
        <v>95</v>
      </c>
      <c r="P67" s="886" t="n">
        <v>2</v>
      </c>
      <c r="Q67" s="886" t="str">
        <f aca="false">B67</f>
        <v>F26M</v>
      </c>
      <c r="R67" s="986" t="n">
        <f aca="false">ROUND(C67,0)</f>
        <v>0</v>
      </c>
      <c r="S67" s="886" t="str">
        <f aca="false">VLOOKUP(O67,Q:R,2,0)</f>
        <v>NO</v>
      </c>
      <c r="T67" s="886" t="n">
        <v>95</v>
      </c>
      <c r="U67" s="886" t="n">
        <v>61</v>
      </c>
      <c r="V67" s="987" t="str">
        <f aca="false">F67</f>
        <v>U00X</v>
      </c>
      <c r="W67" s="986" t="n">
        <f aca="false">ROUND(G67,0)</f>
        <v>0</v>
      </c>
    </row>
    <row r="68" customFormat="false" ht="17.1" hidden="false" customHeight="true" outlineLevel="0" collapsed="false">
      <c r="A68" s="990" t="s">
        <v>905</v>
      </c>
      <c r="B68" s="964" t="s">
        <v>906</v>
      </c>
      <c r="C68" s="923"/>
      <c r="D68" s="891"/>
      <c r="E68" s="1018" t="s">
        <v>849</v>
      </c>
      <c r="F68" s="916" t="s">
        <v>850</v>
      </c>
      <c r="G68" s="915"/>
      <c r="H68" s="977"/>
      <c r="O68" s="886" t="n">
        <v>95</v>
      </c>
      <c r="P68" s="886" t="n">
        <v>2</v>
      </c>
      <c r="Q68" s="886" t="str">
        <f aca="false">B68</f>
        <v>F26N</v>
      </c>
      <c r="R68" s="986" t="n">
        <f aca="false">ROUND(C68,0)</f>
        <v>0</v>
      </c>
      <c r="S68" s="886" t="str">
        <f aca="false">VLOOKUP(O68,Q:R,2,0)</f>
        <v>NO</v>
      </c>
      <c r="T68" s="953" t="n">
        <v>95</v>
      </c>
      <c r="U68" s="953" t="n">
        <v>61</v>
      </c>
      <c r="V68" s="1006" t="str">
        <f aca="false">F68</f>
        <v>U998</v>
      </c>
      <c r="W68" s="996" t="n">
        <f aca="false">ROUND(G68,0)</f>
        <v>0</v>
      </c>
    </row>
    <row r="69" customFormat="false" ht="17.1" hidden="false" customHeight="true" outlineLevel="0" collapsed="false">
      <c r="A69" s="990" t="s">
        <v>877</v>
      </c>
      <c r="B69" s="1013" t="s">
        <v>878</v>
      </c>
      <c r="C69" s="923"/>
      <c r="D69" s="891"/>
      <c r="E69" s="1019" t="s">
        <v>697</v>
      </c>
      <c r="F69" s="1020"/>
      <c r="G69" s="1021" t="n">
        <f aca="false">SUM(G65:G68)</f>
        <v>0</v>
      </c>
      <c r="H69" s="977"/>
      <c r="O69" s="886" t="n">
        <v>95</v>
      </c>
      <c r="P69" s="886" t="n">
        <v>2</v>
      </c>
      <c r="Q69" s="886" t="str">
        <f aca="false">B69</f>
        <v>F24T</v>
      </c>
      <c r="R69" s="986" t="n">
        <f aca="false">ROUND(C69,0)</f>
        <v>0</v>
      </c>
      <c r="S69" s="886" t="str">
        <f aca="false">VLOOKUP(O69,Q:R,2,0)</f>
        <v>NO</v>
      </c>
      <c r="T69" s="886"/>
      <c r="U69" s="886"/>
      <c r="V69" s="987"/>
      <c r="W69" s="986"/>
    </row>
    <row r="70" customFormat="false" ht="17.1" hidden="false" customHeight="true" outlineLevel="0" collapsed="false">
      <c r="A70" s="913" t="s">
        <v>724</v>
      </c>
      <c r="B70" s="916" t="s">
        <v>725</v>
      </c>
      <c r="C70" s="923"/>
      <c r="D70" s="891"/>
      <c r="E70" s="1022" t="s">
        <v>907</v>
      </c>
      <c r="F70" s="1023"/>
      <c r="G70" s="1024" t="n">
        <f aca="false">G69</f>
        <v>0</v>
      </c>
      <c r="O70" s="953" t="n">
        <v>95</v>
      </c>
      <c r="P70" s="953" t="n">
        <v>2</v>
      </c>
      <c r="Q70" s="953" t="str">
        <f aca="false">B70</f>
        <v>F00O</v>
      </c>
      <c r="R70" s="996" t="n">
        <f aca="false">ROUND(C70,0)</f>
        <v>0</v>
      </c>
      <c r="S70" s="953" t="str">
        <f aca="false">VLOOKUP(O70,Q:R,2,0)</f>
        <v>NO</v>
      </c>
      <c r="T70" s="886"/>
      <c r="U70" s="886"/>
      <c r="V70" s="987"/>
      <c r="W70" s="986"/>
    </row>
    <row r="71" customFormat="false" ht="17.1" hidden="false" customHeight="true" outlineLevel="0" collapsed="false">
      <c r="A71" s="925" t="s">
        <v>692</v>
      </c>
      <c r="B71" s="932"/>
      <c r="C71" s="1025" t="n">
        <f aca="false">SUM(C65:C70)</f>
        <v>0</v>
      </c>
      <c r="D71" s="891"/>
      <c r="E71" s="1026"/>
      <c r="F71" s="1027"/>
      <c r="G71" s="1028"/>
      <c r="O71" s="1029"/>
      <c r="T71" s="886"/>
      <c r="U71" s="886"/>
      <c r="V71" s="987"/>
      <c r="W71" s="986"/>
    </row>
    <row r="72" customFormat="false" ht="17.1" hidden="false" customHeight="true" outlineLevel="0" collapsed="false">
      <c r="A72" s="998" t="s">
        <v>751</v>
      </c>
      <c r="B72" s="1030"/>
      <c r="C72" s="1000"/>
      <c r="D72" s="891"/>
      <c r="E72" s="1026"/>
      <c r="F72" s="1027"/>
      <c r="G72" s="1028"/>
      <c r="M72" s="977"/>
      <c r="O72" s="1029"/>
      <c r="T72" s="886"/>
      <c r="U72" s="886"/>
      <c r="V72" s="886"/>
      <c r="W72" s="986"/>
    </row>
    <row r="73" customFormat="false" ht="17.1" hidden="false" customHeight="true" outlineLevel="0" collapsed="false">
      <c r="A73" s="990" t="s">
        <v>908</v>
      </c>
      <c r="B73" s="964" t="s">
        <v>909</v>
      </c>
      <c r="C73" s="915"/>
      <c r="D73" s="891"/>
      <c r="E73" s="1026"/>
      <c r="F73" s="1027"/>
      <c r="G73" s="1028"/>
      <c r="O73" s="886" t="n">
        <v>95</v>
      </c>
      <c r="P73" s="886" t="n">
        <v>81</v>
      </c>
      <c r="Q73" s="886" t="str">
        <f aca="false">B73</f>
        <v>F26O</v>
      </c>
      <c r="R73" s="986" t="n">
        <f aca="false">ROUND(C73,0)</f>
        <v>0</v>
      </c>
      <c r="S73" s="886" t="str">
        <f aca="false">VLOOKUP(O73,Q:R,2,0)</f>
        <v>NO</v>
      </c>
      <c r="T73" s="886"/>
      <c r="U73" s="886"/>
      <c r="V73" s="886"/>
      <c r="W73" s="986"/>
    </row>
    <row r="74" customFormat="false" ht="17.1" hidden="false" customHeight="true" outlineLevel="0" collapsed="false">
      <c r="A74" s="1018" t="s">
        <v>760</v>
      </c>
      <c r="B74" s="916" t="s">
        <v>761</v>
      </c>
      <c r="C74" s="915"/>
      <c r="D74" s="891"/>
      <c r="E74" s="1026"/>
      <c r="F74" s="1027"/>
      <c r="G74" s="1028"/>
      <c r="O74" s="886" t="n">
        <v>95</v>
      </c>
      <c r="P74" s="886" t="n">
        <v>81</v>
      </c>
      <c r="Q74" s="886" t="str">
        <f aca="false">B74</f>
        <v>F01P</v>
      </c>
      <c r="R74" s="986" t="n">
        <f aca="false">ROUND(C74,0)</f>
        <v>0</v>
      </c>
      <c r="S74" s="886" t="str">
        <f aca="false">VLOOKUP(O74,Q:R,2,0)</f>
        <v>NO</v>
      </c>
    </row>
    <row r="75" customFormat="false" ht="17.1" hidden="false" customHeight="true" outlineLevel="0" collapsed="false">
      <c r="A75" s="925" t="s">
        <v>762</v>
      </c>
      <c r="B75" s="932"/>
      <c r="C75" s="1025" t="n">
        <f aca="false">SUM(C73:C74)</f>
        <v>0</v>
      </c>
      <c r="D75" s="891"/>
      <c r="E75" s="1026"/>
      <c r="F75" s="1027"/>
      <c r="G75" s="1028"/>
      <c r="O75" s="886"/>
      <c r="P75" s="886"/>
      <c r="Q75" s="886"/>
      <c r="R75" s="997"/>
      <c r="S75" s="997"/>
    </row>
    <row r="76" customFormat="false" ht="17.1" hidden="false" customHeight="true" outlineLevel="0" collapsed="false">
      <c r="A76" s="928" t="s">
        <v>907</v>
      </c>
      <c r="B76" s="929"/>
      <c r="C76" s="930" t="n">
        <f aca="false">C71-C75</f>
        <v>0</v>
      </c>
      <c r="D76" s="891"/>
      <c r="E76" s="1026"/>
      <c r="F76" s="1027"/>
      <c r="G76" s="1028"/>
      <c r="J76" s="977"/>
      <c r="K76" s="977"/>
      <c r="L76" s="977"/>
      <c r="O76" s="886"/>
      <c r="P76" s="886"/>
      <c r="Q76" s="886"/>
      <c r="R76" s="986"/>
      <c r="S76" s="997"/>
    </row>
    <row r="77" customFormat="false" ht="17.1" hidden="false" customHeight="true" outlineLevel="0" collapsed="false">
      <c r="A77" s="981" t="s">
        <v>910</v>
      </c>
      <c r="B77" s="902"/>
      <c r="C77" s="903"/>
      <c r="D77" s="891"/>
      <c r="E77" s="981" t="s">
        <v>910</v>
      </c>
      <c r="F77" s="902"/>
      <c r="G77" s="903"/>
    </row>
    <row r="78" customFormat="false" ht="17.1" hidden="false" customHeight="true" outlineLevel="0" collapsed="false">
      <c r="A78" s="908" t="s">
        <v>892</v>
      </c>
      <c r="B78" s="909"/>
      <c r="C78" s="910"/>
      <c r="D78" s="891"/>
      <c r="E78" s="908" t="s">
        <v>674</v>
      </c>
      <c r="F78" s="1020"/>
      <c r="G78" s="1031"/>
      <c r="H78" s="977"/>
    </row>
    <row r="79" customFormat="false" ht="17.1" hidden="false" customHeight="true" outlineLevel="0" collapsed="false">
      <c r="A79" s="913" t="s">
        <v>911</v>
      </c>
      <c r="B79" s="916" t="s">
        <v>912</v>
      </c>
      <c r="C79" s="915"/>
      <c r="D79" s="891"/>
      <c r="E79" s="913" t="s">
        <v>913</v>
      </c>
      <c r="F79" s="916" t="s">
        <v>914</v>
      </c>
      <c r="G79" s="915"/>
      <c r="I79" s="977"/>
      <c r="M79" s="977"/>
      <c r="O79" s="886" t="n">
        <v>78</v>
      </c>
      <c r="P79" s="886" t="n">
        <v>2</v>
      </c>
      <c r="Q79" s="886" t="str">
        <f aca="false">B79</f>
        <v>F15N</v>
      </c>
      <c r="R79" s="986" t="n">
        <f aca="false">ROUND(C79,0)</f>
        <v>0</v>
      </c>
      <c r="S79" s="886" t="str">
        <f aca="false">VLOOKUP(O79,Q:R,2,0)</f>
        <v>NO</v>
      </c>
      <c r="T79" s="886" t="n">
        <v>78</v>
      </c>
      <c r="U79" s="886" t="n">
        <v>61</v>
      </c>
      <c r="V79" s="987" t="str">
        <f aca="false">F79</f>
        <v>U05P</v>
      </c>
      <c r="W79" s="986" t="n">
        <f aca="false">ROUND(G79,0)</f>
        <v>0</v>
      </c>
    </row>
    <row r="80" customFormat="false" ht="17.1" hidden="false" customHeight="true" outlineLevel="0" collapsed="false">
      <c r="A80" s="913" t="s">
        <v>915</v>
      </c>
      <c r="B80" s="916" t="s">
        <v>916</v>
      </c>
      <c r="C80" s="915"/>
      <c r="D80" s="891"/>
      <c r="E80" s="913" t="s">
        <v>917</v>
      </c>
      <c r="F80" s="916" t="s">
        <v>918</v>
      </c>
      <c r="G80" s="915"/>
      <c r="M80" s="977"/>
      <c r="O80" s="886" t="n">
        <v>78</v>
      </c>
      <c r="P80" s="886" t="n">
        <v>2</v>
      </c>
      <c r="Q80" s="886" t="str">
        <f aca="false">B80</f>
        <v>F15O</v>
      </c>
      <c r="R80" s="986" t="n">
        <f aca="false">ROUND(C80,0)</f>
        <v>0</v>
      </c>
      <c r="S80" s="886" t="str">
        <f aca="false">VLOOKUP(O80,Q:R,2,0)</f>
        <v>NO</v>
      </c>
      <c r="T80" s="886" t="n">
        <v>78</v>
      </c>
      <c r="U80" s="886" t="n">
        <v>61</v>
      </c>
      <c r="V80" s="987" t="str">
        <f aca="false">F80</f>
        <v>U05Q</v>
      </c>
      <c r="W80" s="986" t="n">
        <f aca="false">ROUND(G80,0)</f>
        <v>0</v>
      </c>
    </row>
    <row r="81" customFormat="false" ht="17.1" hidden="false" customHeight="true" outlineLevel="0" collapsed="false">
      <c r="A81" s="913" t="s">
        <v>919</v>
      </c>
      <c r="B81" s="916" t="s">
        <v>920</v>
      </c>
      <c r="C81" s="1032"/>
      <c r="D81" s="891"/>
      <c r="E81" s="913" t="s">
        <v>921</v>
      </c>
      <c r="F81" s="916" t="s">
        <v>922</v>
      </c>
      <c r="G81" s="915"/>
      <c r="O81" s="886" t="n">
        <v>78</v>
      </c>
      <c r="P81" s="886" t="n">
        <v>2</v>
      </c>
      <c r="Q81" s="886" t="str">
        <f aca="false">B81</f>
        <v>F15P</v>
      </c>
      <c r="R81" s="986" t="n">
        <f aca="false">ROUND(C81,0)</f>
        <v>0</v>
      </c>
      <c r="S81" s="886" t="str">
        <f aca="false">VLOOKUP(O81,Q:R,2,0)</f>
        <v>NO</v>
      </c>
      <c r="T81" s="886" t="n">
        <v>78</v>
      </c>
      <c r="U81" s="886" t="n">
        <v>61</v>
      </c>
      <c r="V81" s="987" t="str">
        <f aca="false">F81</f>
        <v>U05R</v>
      </c>
      <c r="W81" s="986" t="n">
        <f aca="false">ROUND(G81,0)</f>
        <v>0</v>
      </c>
    </row>
    <row r="82" customFormat="false" ht="17.1" hidden="false" customHeight="true" outlineLevel="0" collapsed="false">
      <c r="A82" s="1033" t="s">
        <v>724</v>
      </c>
      <c r="B82" s="916" t="s">
        <v>725</v>
      </c>
      <c r="C82" s="915"/>
      <c r="D82" s="891"/>
      <c r="E82" s="1033" t="s">
        <v>849</v>
      </c>
      <c r="F82" s="916" t="s">
        <v>850</v>
      </c>
      <c r="G82" s="923"/>
      <c r="O82" s="953" t="n">
        <v>78</v>
      </c>
      <c r="P82" s="953" t="n">
        <v>2</v>
      </c>
      <c r="Q82" s="953" t="str">
        <f aca="false">B82</f>
        <v>F00O</v>
      </c>
      <c r="R82" s="996" t="n">
        <f aca="false">ROUND(C82,0)</f>
        <v>0</v>
      </c>
      <c r="S82" s="953" t="str">
        <f aca="false">VLOOKUP(O82,Q:R,2,0)</f>
        <v>NO</v>
      </c>
      <c r="T82" s="953" t="n">
        <v>78</v>
      </c>
      <c r="U82" s="953" t="n">
        <v>61</v>
      </c>
      <c r="V82" s="1006" t="str">
        <f aca="false">F82</f>
        <v>U998</v>
      </c>
      <c r="W82" s="996" t="n">
        <f aca="false">ROUND(G82,0)</f>
        <v>0</v>
      </c>
    </row>
    <row r="83" customFormat="false" ht="17.1" hidden="false" customHeight="true" outlineLevel="0" collapsed="false">
      <c r="A83" s="925" t="s">
        <v>692</v>
      </c>
      <c r="B83" s="932"/>
      <c r="C83" s="1025" t="n">
        <f aca="false">SUM(C79:C82)</f>
        <v>0</v>
      </c>
      <c r="D83" s="891"/>
      <c r="E83" s="931" t="s">
        <v>697</v>
      </c>
      <c r="F83" s="1034"/>
      <c r="G83" s="927" t="n">
        <f aca="false">SUM(G79:G82)</f>
        <v>0</v>
      </c>
      <c r="I83" s="1035"/>
      <c r="J83" s="977"/>
      <c r="K83" s="977"/>
      <c r="L83" s="977"/>
      <c r="T83" s="886" t="s">
        <v>695</v>
      </c>
      <c r="U83" s="886"/>
      <c r="V83" s="886"/>
      <c r="W83" s="986"/>
    </row>
    <row r="84" customFormat="false" ht="17.1" hidden="false" customHeight="true" outlineLevel="0" collapsed="false">
      <c r="A84" s="998" t="s">
        <v>751</v>
      </c>
      <c r="B84" s="1030"/>
      <c r="C84" s="1000"/>
      <c r="D84" s="891"/>
      <c r="E84" s="928" t="s">
        <v>923</v>
      </c>
      <c r="F84" s="1036"/>
      <c r="G84" s="1009" t="n">
        <f aca="false">G83</f>
        <v>0</v>
      </c>
      <c r="H84" s="905"/>
      <c r="T84" s="886"/>
      <c r="U84" s="886"/>
      <c r="V84" s="886"/>
      <c r="W84" s="997"/>
    </row>
    <row r="85" s="880" customFormat="true" ht="17.1" hidden="false" customHeight="true" outlineLevel="0" collapsed="false">
      <c r="A85" s="913" t="s">
        <v>924</v>
      </c>
      <c r="B85" s="916" t="s">
        <v>925</v>
      </c>
      <c r="C85" s="915"/>
      <c r="D85" s="891"/>
      <c r="E85" s="1037"/>
      <c r="F85" s="1038"/>
      <c r="G85" s="1039"/>
      <c r="O85" s="886" t="n">
        <v>78</v>
      </c>
      <c r="P85" s="886" t="n">
        <v>81</v>
      </c>
      <c r="Q85" s="886" t="str">
        <f aca="false">B85</f>
        <v>F15R</v>
      </c>
      <c r="R85" s="986" t="n">
        <f aca="false">ROUND(C85,0)</f>
        <v>0</v>
      </c>
      <c r="S85" s="886" t="str">
        <f aca="false">VLOOKUP(O85,Q:R,2,0)</f>
        <v>NO</v>
      </c>
      <c r="T85" s="997"/>
    </row>
    <row r="86" s="880" customFormat="true" ht="17.1" hidden="false" customHeight="true" outlineLevel="0" collapsed="false">
      <c r="A86" s="913" t="s">
        <v>760</v>
      </c>
      <c r="B86" s="916" t="s">
        <v>761</v>
      </c>
      <c r="C86" s="915"/>
      <c r="D86" s="891"/>
      <c r="E86" s="950"/>
      <c r="F86" s="1040"/>
      <c r="G86" s="965"/>
      <c r="O86" s="953" t="n">
        <v>78</v>
      </c>
      <c r="P86" s="953" t="n">
        <v>81</v>
      </c>
      <c r="Q86" s="953" t="str">
        <f aca="false">B86</f>
        <v>F01P</v>
      </c>
      <c r="R86" s="996" t="n">
        <f aca="false">ROUND(C86,0)</f>
        <v>0</v>
      </c>
      <c r="S86" s="953" t="str">
        <f aca="false">VLOOKUP(O86,Q:R,2,0)</f>
        <v>NO</v>
      </c>
      <c r="T86" s="997"/>
    </row>
    <row r="87" s="880" customFormat="true" ht="17.1" hidden="false" customHeight="true" outlineLevel="0" collapsed="false">
      <c r="A87" s="925" t="s">
        <v>762</v>
      </c>
      <c r="B87" s="932"/>
      <c r="C87" s="1025" t="n">
        <f aca="false">SUM(C85:C86)</f>
        <v>0</v>
      </c>
      <c r="D87" s="891"/>
      <c r="E87" s="1041"/>
      <c r="F87" s="1042"/>
      <c r="G87" s="951"/>
      <c r="O87" s="886" t="s">
        <v>695</v>
      </c>
      <c r="P87" s="886"/>
      <c r="Q87" s="886"/>
      <c r="R87" s="997"/>
      <c r="S87" s="997"/>
      <c r="T87" s="997"/>
    </row>
    <row r="88" customFormat="false" ht="17.1" hidden="false" customHeight="true" outlineLevel="0" collapsed="false">
      <c r="A88" s="928" t="s">
        <v>923</v>
      </c>
      <c r="B88" s="929"/>
      <c r="C88" s="930" t="n">
        <f aca="false">C83-C87</f>
        <v>0</v>
      </c>
      <c r="D88" s="891"/>
      <c r="E88" s="1041"/>
      <c r="F88" s="1042"/>
      <c r="G88" s="951"/>
      <c r="L88" s="882"/>
      <c r="M88" s="882"/>
      <c r="N88" s="882"/>
      <c r="T88" s="883"/>
      <c r="U88" s="880"/>
      <c r="V88" s="880"/>
      <c r="W88" s="880"/>
    </row>
    <row r="89" customFormat="false" ht="17.1" hidden="false" customHeight="true" outlineLevel="0" collapsed="false">
      <c r="A89" s="974" t="s">
        <v>698</v>
      </c>
      <c r="B89" s="940"/>
      <c r="C89" s="939" t="n">
        <f aca="false">C62+C76+C88</f>
        <v>0</v>
      </c>
      <c r="D89" s="973"/>
      <c r="E89" s="937" t="s">
        <v>699</v>
      </c>
      <c r="F89" s="940"/>
      <c r="G89" s="1043" t="n">
        <f aca="false">G34+G70+G84</f>
        <v>0</v>
      </c>
      <c r="L89" s="882"/>
      <c r="M89" s="882"/>
      <c r="N89" s="882"/>
      <c r="T89" s="883"/>
      <c r="U89" s="880"/>
      <c r="V89" s="880"/>
      <c r="W89" s="880"/>
    </row>
    <row r="90" customFormat="false" ht="5.1" hidden="false" customHeight="true" outlineLevel="0" collapsed="false">
      <c r="D90" s="1044"/>
      <c r="E90" s="978"/>
      <c r="L90" s="882"/>
      <c r="M90" s="882"/>
      <c r="N90" s="882"/>
      <c r="T90" s="883"/>
      <c r="U90" s="880"/>
      <c r="V90" s="880"/>
      <c r="W90" s="880"/>
    </row>
    <row r="91" customFormat="false" ht="12" hidden="false" customHeight="true" outlineLevel="0" collapsed="false">
      <c r="A91" s="942" t="s">
        <v>700</v>
      </c>
      <c r="D91" s="1044"/>
    </row>
    <row r="92" customFormat="false" ht="12" hidden="false" customHeight="true" outlineLevel="0" collapsed="false">
      <c r="A92" s="942" t="s">
        <v>926</v>
      </c>
      <c r="D92" s="1044"/>
    </row>
    <row r="93" customFormat="false" ht="12" hidden="false" customHeight="true" outlineLevel="0" collapsed="false">
      <c r="A93" s="942" t="s">
        <v>927</v>
      </c>
      <c r="D93" s="1044"/>
    </row>
    <row r="94" customFormat="false" ht="12" hidden="false" customHeight="true" outlineLevel="0" collapsed="false">
      <c r="A94" s="942" t="s">
        <v>928</v>
      </c>
      <c r="D94" s="1044"/>
    </row>
    <row r="95" customFormat="false" ht="12" hidden="false" customHeight="true" outlineLevel="0" collapsed="false">
      <c r="A95" s="942" t="s">
        <v>929</v>
      </c>
      <c r="B95" s="1045"/>
      <c r="C95" s="1046"/>
      <c r="D95" s="1044"/>
      <c r="E95" s="1046"/>
      <c r="F95" s="1046"/>
      <c r="G95" s="1046"/>
    </row>
    <row r="96" customFormat="false" ht="12" hidden="false" customHeight="true" outlineLevel="0" collapsed="false">
      <c r="A96" s="880" t="s">
        <v>930</v>
      </c>
      <c r="B96" s="1045"/>
      <c r="C96" s="1046"/>
      <c r="D96" s="1044"/>
      <c r="E96" s="1046"/>
      <c r="F96" s="1046"/>
      <c r="G96" s="1046"/>
    </row>
    <row r="97" customFormat="false" ht="10.35" hidden="false" customHeight="true" outlineLevel="0" collapsed="false">
      <c r="A97" s="942" t="s">
        <v>931</v>
      </c>
      <c r="B97" s="1045"/>
      <c r="C97" s="1046"/>
      <c r="D97" s="1044"/>
      <c r="E97" s="1046"/>
      <c r="F97" s="1046"/>
      <c r="G97" s="1046"/>
    </row>
    <row r="98" customFormat="false" ht="12" hidden="false" customHeight="true" outlineLevel="0" collapsed="false">
      <c r="A98" s="880" t="s">
        <v>932</v>
      </c>
      <c r="B98" s="1045"/>
      <c r="C98" s="1046"/>
      <c r="D98" s="1044"/>
      <c r="E98" s="1046"/>
      <c r="F98" s="1046"/>
      <c r="G98" s="1046"/>
    </row>
    <row r="99" customFormat="false" ht="10.35" hidden="false" customHeight="true" outlineLevel="0" collapsed="false">
      <c r="A99" s="942" t="s">
        <v>933</v>
      </c>
      <c r="B99" s="1045"/>
      <c r="C99" s="1046"/>
      <c r="D99" s="1044"/>
      <c r="E99" s="1046"/>
      <c r="F99" s="1046"/>
      <c r="G99" s="1046"/>
    </row>
    <row r="100" customFormat="false" ht="12" hidden="false" customHeight="true" outlineLevel="0" collapsed="false">
      <c r="A100" s="880" t="s">
        <v>768</v>
      </c>
      <c r="B100" s="1045"/>
      <c r="C100" s="1046"/>
      <c r="D100" s="1044"/>
      <c r="E100" s="1046"/>
      <c r="F100" s="1046"/>
      <c r="G100" s="1046"/>
    </row>
    <row r="101" customFormat="false" ht="10.35" hidden="false" customHeight="true" outlineLevel="0" collapsed="false">
      <c r="A101" s="942" t="s">
        <v>934</v>
      </c>
      <c r="D101" s="1044"/>
    </row>
    <row r="102" customFormat="false" ht="12" hidden="false" customHeight="true" outlineLevel="0" collapsed="false">
      <c r="A102" s="942" t="s">
        <v>935</v>
      </c>
      <c r="D102" s="1044"/>
    </row>
    <row r="103" customFormat="false" ht="12" hidden="false" customHeight="true" outlineLevel="0" collapsed="false">
      <c r="A103" s="942" t="s">
        <v>936</v>
      </c>
      <c r="D103" s="1044"/>
    </row>
    <row r="104" customFormat="false" ht="12" hidden="false" customHeight="true" outlineLevel="0" collapsed="false">
      <c r="A104" s="942" t="s">
        <v>937</v>
      </c>
      <c r="D104" s="1044"/>
    </row>
    <row r="105" customFormat="false" ht="12" hidden="false" customHeight="true" outlineLevel="0" collapsed="false">
      <c r="A105" s="942" t="s">
        <v>938</v>
      </c>
      <c r="D105" s="1044"/>
    </row>
  </sheetData>
  <sheetProtection algorithmName="SHA-512" hashValue="iKQarbNVnaSeKCIRs9duD7AISXsoLeyzW8XwWv0/AJkR14jBUHyOtFZhkxGr4mONujvQHEKqTEETeA9nSvz08w==" saltValue="mMTBASZpLo4yfjQ/7aXAqQ==" spinCount="100000" sheet="true" formatColumns="false" selectLockedCells="true"/>
  <mergeCells count="8">
    <mergeCell ref="A5:C5"/>
    <mergeCell ref="E5:G5"/>
    <mergeCell ref="H6:H11"/>
    <mergeCell ref="O7:R7"/>
    <mergeCell ref="T7:W7"/>
    <mergeCell ref="H12:H13"/>
    <mergeCell ref="H14:H15"/>
    <mergeCell ref="H27:H29"/>
  </mergeCells>
  <dataValidations count="2">
    <dataValidation allowBlank="true" error="INSERIRE SOLO NUMERI INTERI" errorTitle="ERRORE NEL DATO IMMESSO" operator="between" showDropDown="false" showErrorMessage="true" showInputMessage="true" sqref="C26 IX26 ST26 ACP26 G33:G40 JB33:JB40 SX33:SX40 ACT33:ACT40 G43:G62 JB43:JB62 SX43:SX62 ACT43:ACT62 C51 IX51 ST51 ACP51 C61:C62 IX61:IX62 ST61:ST62 ACP61:ACP62 G64 JB64 SX64 ACT64 G69 JB69 SX69 ACT69 C71 IX71 ST71 ACP71 C75:C76 IX75:IX76 ST75:ST76 ACP75:ACP76 G78 JB78 SX78 ACT78 C83 G83 IX83 JB83 ST83 SX83 ACP83 ACT83 C87:C88 G87:G88 IX87:IX88 JB87:JB88 ST87:ST88 SX87:SX88 ACP87:ACP88 ACT87:ACT88" type="whole">
      <formula1>-999999999999</formula1>
      <formula2>999999999999</formula2>
    </dataValidation>
    <dataValidation allowBlank="true" error="INSERIRE SOLO NUMERI INTERI" errorTitle="ERRORE NEL DATO IMMESSO" operator="between" showDropDown="false" showErrorMessage="true" showInputMessage="true" sqref="C9:C25 G9:G32 IX9:IX25 JB9:JB32 ST9:ST25 SX9:SX32 ACP9:ACP25 ACT9:ACT32 C28:C50 IX28:IX50 ST28:ST50 ACP28:ACP50 C53:C60 IX53:IX60 ST53:ST60 ACP53:ACP60 C65:C69 G65:G68 IX65:IX70 JB65:JB68 ST65:ST70 SX65:SX68 ACP65:ACP70 ACT65:ACT68 C70 C73:C74 IX73:IX74 ST73:ST74 ACP73:ACP74 C79:C80 G79:G82 IX79:IX80 JB79:JB82 ST79:ST80 SX79:SX82 ACP79:ACP80 ACT79:ACT82 C82 IX82 ST82 ACP82 C85:C86 IX85:IX86 ST85:ST86 ACP85:ACP86" type="whole">
      <formula1>0</formula1>
      <formula2>999999999999</formula2>
    </dataValidation>
  </dataValidations>
  <printOptions headings="false" gridLines="false" gridLinesSet="true" horizontalCentered="true" verticalCentered="false"/>
  <pageMargins left="0.39375" right="0.39375" top="0.39375" bottom="0.39375" header="0.511805555555555" footer="0.511805555555555"/>
  <pageSetup paperSize="9" scale="5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25.xml><?xml version="1.0" encoding="utf-8"?>
<worksheet xmlns="http://schemas.openxmlformats.org/spreadsheetml/2006/main" xmlns:r="http://schemas.openxmlformats.org/officeDocument/2006/relationships">
  <sheetPr filterMode="false">
    <pageSetUpPr fitToPage="true"/>
  </sheetPr>
  <dimension ref="A1:N41"/>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F13" activeCellId="0" sqref="F13"/>
    </sheetView>
  </sheetViews>
  <sheetFormatPr defaultColWidth="9.296875" defaultRowHeight="15" zeroHeight="false" outlineLevelRow="0" outlineLevelCol="0"/>
  <cols>
    <col collapsed="false" customWidth="true" hidden="false" outlineLevel="0" max="1" min="1" style="1047" width="10.72"/>
    <col collapsed="false" customWidth="true" hidden="false" outlineLevel="0" max="2" min="2" style="1048" width="8.72"/>
    <col collapsed="false" customWidth="true" hidden="false" outlineLevel="0" max="3" min="3" style="1049" width="2.72"/>
    <col collapsed="false" customWidth="true" hidden="false" outlineLevel="0" max="4" min="4" style="1049" width="180.71"/>
    <col collapsed="false" customWidth="true" hidden="false" outlineLevel="0" max="5" min="5" style="1049" width="2.72"/>
    <col collapsed="false" customWidth="true" hidden="false" outlineLevel="0" max="6" min="6" style="1050" width="20.72"/>
    <col collapsed="false" customWidth="true" hidden="false" outlineLevel="0" max="7" min="7" style="1051" width="50.71"/>
    <col collapsed="false" customWidth="true" hidden="false" outlineLevel="0" max="8" min="8" style="1052" width="12"/>
    <col collapsed="false" customWidth="true" hidden="false" outlineLevel="0" max="9" min="9" style="1053" width="12"/>
    <col collapsed="false" customWidth="true" hidden="false" outlineLevel="0" max="10" min="10" style="1054" width="12"/>
    <col collapsed="false" customWidth="true" hidden="true" outlineLevel="0" max="13" min="11" style="1049" width="12"/>
    <col collapsed="false" customWidth="true" hidden="true" outlineLevel="0" max="14" min="14" style="1049" width="14"/>
    <col collapsed="false" customWidth="false" hidden="false" outlineLevel="0" max="256" min="15" style="1049" width="9.29"/>
    <col collapsed="false" customWidth="true" hidden="false" outlineLevel="0" max="257" min="257" style="1049" width="10.72"/>
    <col collapsed="false" customWidth="true" hidden="false" outlineLevel="0" max="258" min="258" style="1049" width="8.72"/>
    <col collapsed="false" customWidth="true" hidden="false" outlineLevel="0" max="259" min="259" style="1049" width="2.72"/>
    <col collapsed="false" customWidth="true" hidden="false" outlineLevel="0" max="260" min="260" style="1049" width="180.71"/>
    <col collapsed="false" customWidth="true" hidden="false" outlineLevel="0" max="261" min="261" style="1049" width="2.72"/>
    <col collapsed="false" customWidth="true" hidden="false" outlineLevel="0" max="262" min="262" style="1049" width="20.72"/>
    <col collapsed="false" customWidth="true" hidden="false" outlineLevel="0" max="263" min="263" style="1049" width="50.71"/>
    <col collapsed="false" customWidth="true" hidden="false" outlineLevel="0" max="269" min="264" style="1049" width="12"/>
    <col collapsed="false" customWidth="true" hidden="false" outlineLevel="0" max="270" min="270" style="1049" width="14"/>
    <col collapsed="false" customWidth="false" hidden="false" outlineLevel="0" max="512" min="271" style="1049" width="9.29"/>
    <col collapsed="false" customWidth="true" hidden="false" outlineLevel="0" max="513" min="513" style="1049" width="10.72"/>
    <col collapsed="false" customWidth="true" hidden="false" outlineLevel="0" max="514" min="514" style="1049" width="8.72"/>
    <col collapsed="false" customWidth="true" hidden="false" outlineLevel="0" max="515" min="515" style="1049" width="2.72"/>
    <col collapsed="false" customWidth="true" hidden="false" outlineLevel="0" max="516" min="516" style="1049" width="180.71"/>
    <col collapsed="false" customWidth="true" hidden="false" outlineLevel="0" max="517" min="517" style="1049" width="2.72"/>
    <col collapsed="false" customWidth="true" hidden="false" outlineLevel="0" max="518" min="518" style="1049" width="20.72"/>
    <col collapsed="false" customWidth="true" hidden="false" outlineLevel="0" max="519" min="519" style="1049" width="50.71"/>
    <col collapsed="false" customWidth="true" hidden="false" outlineLevel="0" max="525" min="520" style="1049" width="12"/>
    <col collapsed="false" customWidth="true" hidden="false" outlineLevel="0" max="526" min="526" style="1049" width="14"/>
    <col collapsed="false" customWidth="false" hidden="false" outlineLevel="0" max="768" min="527" style="1049" width="9.29"/>
    <col collapsed="false" customWidth="true" hidden="false" outlineLevel="0" max="769" min="769" style="1049" width="10.72"/>
    <col collapsed="false" customWidth="true" hidden="false" outlineLevel="0" max="770" min="770" style="1049" width="8.72"/>
    <col collapsed="false" customWidth="true" hidden="false" outlineLevel="0" max="771" min="771" style="1049" width="2.72"/>
    <col collapsed="false" customWidth="true" hidden="false" outlineLevel="0" max="772" min="772" style="1049" width="180.71"/>
    <col collapsed="false" customWidth="true" hidden="false" outlineLevel="0" max="773" min="773" style="1049" width="2.72"/>
    <col collapsed="false" customWidth="true" hidden="false" outlineLevel="0" max="774" min="774" style="1049" width="20.72"/>
    <col collapsed="false" customWidth="true" hidden="false" outlineLevel="0" max="775" min="775" style="1049" width="50.71"/>
    <col collapsed="false" customWidth="true" hidden="false" outlineLevel="0" max="781" min="776" style="1049" width="12"/>
    <col collapsed="false" customWidth="true" hidden="false" outlineLevel="0" max="782" min="782" style="1049" width="14"/>
    <col collapsed="false" customWidth="false" hidden="false" outlineLevel="0" max="1024" min="783" style="1049" width="9.29"/>
  </cols>
  <sheetData>
    <row r="1" s="1061" customFormat="true" ht="35.1" hidden="false" customHeight="true" outlineLevel="0" collapsed="false">
      <c r="A1" s="1055"/>
      <c r="B1" s="1056"/>
      <c r="C1" s="1057"/>
      <c r="D1" s="1057"/>
      <c r="E1" s="1058"/>
      <c r="F1" s="1058"/>
      <c r="G1" s="1059" t="s">
        <v>939</v>
      </c>
      <c r="H1" s="1060" t="s">
        <v>599</v>
      </c>
      <c r="J1" s="1062"/>
    </row>
    <row r="2" s="1061" customFormat="true" ht="35.1" hidden="false" customHeight="true" outlineLevel="0" collapsed="false">
      <c r="A2" s="1063" t="s">
        <v>940</v>
      </c>
      <c r="B2" s="1063"/>
      <c r="C2" s="1063"/>
      <c r="D2" s="1063"/>
      <c r="E2" s="1063"/>
      <c r="F2" s="1063"/>
      <c r="G2" s="1064" t="str">
        <f aca="false">IF(AND(ISBLANK($F$13),SUM('t15(1)'!$W$1:$W$65519)+SUM('t15(1)'!$R$1:$R$65519)&gt;0),"Attenzione: è necessario compilare la domanda LEG428 !!!","OK")</f>
        <v>OK</v>
      </c>
      <c r="H2" s="1065"/>
      <c r="I2" s="1066"/>
      <c r="J2" s="1062"/>
    </row>
    <row r="3" s="1067" customFormat="true" ht="35.1" hidden="false" customHeight="true" outlineLevel="0" collapsed="false">
      <c r="A3" s="1063" t="s">
        <v>941</v>
      </c>
      <c r="B3" s="1063"/>
      <c r="C3" s="1063"/>
      <c r="D3" s="1063"/>
      <c r="E3" s="1063"/>
      <c r="F3" s="1063"/>
      <c r="G3" s="1064"/>
      <c r="H3" s="1065"/>
      <c r="I3" s="1066"/>
      <c r="J3" s="1062"/>
    </row>
    <row r="4" s="1074" customFormat="true" ht="35.1" hidden="false" customHeight="true" outlineLevel="0" collapsed="false">
      <c r="A4" s="1068"/>
      <c r="B4" s="1069"/>
      <c r="C4" s="1070"/>
      <c r="D4" s="1070"/>
      <c r="E4" s="1071"/>
      <c r="F4" s="1072"/>
      <c r="G4" s="1073" t="s">
        <v>942</v>
      </c>
      <c r="I4" s="1075"/>
    </row>
    <row r="5" s="1074" customFormat="true" ht="35.1" hidden="false" customHeight="true" outlineLevel="0" collapsed="false">
      <c r="A5" s="1076"/>
      <c r="B5" s="1077"/>
      <c r="D5" s="1078"/>
      <c r="E5" s="1078"/>
      <c r="F5" s="1079"/>
      <c r="G5" s="1080" t="s">
        <v>668</v>
      </c>
      <c r="I5" s="1075"/>
      <c r="J5" s="1078"/>
    </row>
    <row r="6" s="1074" customFormat="true" ht="35.1" hidden="false" customHeight="true" outlineLevel="0" collapsed="false">
      <c r="A6" s="1081" t="str">
        <f aca="false">t1!$A$1</f>
        <v>REGIONI ED AUTONOMIE LOCALI - anno 2023</v>
      </c>
      <c r="B6" s="1081"/>
      <c r="C6" s="1081"/>
      <c r="D6" s="1081"/>
      <c r="E6" s="1081"/>
      <c r="F6" s="1081"/>
      <c r="G6" s="1080"/>
      <c r="H6" s="1082"/>
      <c r="I6" s="1075"/>
    </row>
    <row r="7" s="1074" customFormat="true" ht="35.1" hidden="false" customHeight="true" outlineLevel="0" collapsed="false">
      <c r="A7" s="1083"/>
      <c r="B7" s="1084"/>
      <c r="D7" s="1085" t="s">
        <v>943</v>
      </c>
      <c r="H7" s="1086"/>
      <c r="I7" s="1087"/>
      <c r="J7" s="1086"/>
      <c r="N7" s="912" t="s">
        <v>944</v>
      </c>
    </row>
    <row r="8" s="1074" customFormat="true" ht="15" hidden="false" customHeight="true" outlineLevel="0" collapsed="false">
      <c r="A8" s="1083"/>
      <c r="B8" s="1084"/>
      <c r="D8" s="1087"/>
      <c r="H8" s="1086"/>
      <c r="I8" s="1087"/>
      <c r="J8" s="1086"/>
      <c r="N8" s="1075" t="n">
        <f aca="false">(COUNTIF(F:F,"&lt;&gt;"&amp;"")+COUNTIF(D34,"&lt;&gt;"&amp;"")+COUNTIF(D37,"&lt;&gt;"&amp;""))-2</f>
        <v>0</v>
      </c>
    </row>
    <row r="9" s="1074" customFormat="true" ht="10.35" hidden="false" customHeight="true" outlineLevel="0" collapsed="false">
      <c r="A9" s="1083"/>
      <c r="B9" s="1084"/>
      <c r="D9" s="1087"/>
      <c r="H9" s="1086"/>
      <c r="I9" s="1087"/>
      <c r="J9" s="1086"/>
      <c r="N9" s="912"/>
    </row>
    <row r="10" customFormat="false" ht="10.35" hidden="false" customHeight="true" outlineLevel="0" collapsed="false">
      <c r="A10" s="1088"/>
      <c r="B10" s="1089"/>
      <c r="D10" s="1090"/>
      <c r="E10" s="1088"/>
      <c r="F10" s="1091"/>
      <c r="H10" s="1088"/>
      <c r="I10" s="1088"/>
      <c r="J10" s="1092"/>
    </row>
    <row r="11" s="1052" customFormat="true" ht="35.25" hidden="false" customHeight="true" outlineLevel="0" collapsed="false">
      <c r="A11" s="1093" t="s">
        <v>945</v>
      </c>
      <c r="B11" s="1093"/>
      <c r="C11" s="1093"/>
      <c r="D11" s="1094" t="s">
        <v>946</v>
      </c>
      <c r="E11" s="1095"/>
      <c r="F11" s="1096"/>
      <c r="G11" s="1097"/>
      <c r="I11" s="1053"/>
      <c r="J11" s="1098"/>
    </row>
    <row r="12" s="1052" customFormat="true" ht="4.35" hidden="false" customHeight="true" outlineLevel="0" collapsed="false">
      <c r="A12" s="1099"/>
      <c r="B12" s="1089"/>
      <c r="D12" s="1097"/>
      <c r="E12" s="1100"/>
      <c r="F12" s="1091"/>
      <c r="G12" s="1097"/>
      <c r="I12" s="1053"/>
      <c r="J12" s="1098"/>
    </row>
    <row r="13" s="1052" customFormat="true" ht="30" hidden="false" customHeight="true" outlineLevel="0" collapsed="false">
      <c r="A13" s="1101" t="s">
        <v>947</v>
      </c>
      <c r="B13" s="1102" t="s">
        <v>948</v>
      </c>
      <c r="C13" s="1103" t="s">
        <v>949</v>
      </c>
      <c r="D13" s="1104" t="s">
        <v>950</v>
      </c>
      <c r="F13" s="1105"/>
      <c r="G13" s="1106" t="str">
        <f aca="false">IF(AND(ISBLANK(F13),C13="x",$N$8&gt;0),"Attenzione: domanda a risposta obbligatoria",IF(ISBLANK(F13),"",IF(ISNUMBER(F13),IF(F13-INT(F13)=0,"","  Errore ! Inserire un numero intero senza decimali"),"  Errore ! Inserire un numero intero senza decimali")))</f>
        <v/>
      </c>
      <c r="K13" s="1107" t="str">
        <f aca="false">LEFT(A13,3)</f>
        <v>LEG</v>
      </c>
      <c r="L13" s="1107" t="str">
        <f aca="false">RIGHT(A13,3)</f>
        <v>428</v>
      </c>
      <c r="M13" s="1107" t="str">
        <f aca="false">B13</f>
        <v>INT</v>
      </c>
      <c r="N13" s="1107" t="str">
        <f aca="false">IF(ISNUMBER(F13),ROUND(F13,0),"")</f>
        <v/>
      </c>
    </row>
    <row r="14" s="1052" customFormat="true" ht="4.35" hidden="false" customHeight="true" outlineLevel="0" collapsed="false">
      <c r="A14" s="1108"/>
      <c r="B14" s="1109"/>
      <c r="D14" s="1100"/>
      <c r="E14" s="1100"/>
      <c r="F14" s="1091"/>
      <c r="G14" s="1110"/>
      <c r="I14" s="1053"/>
      <c r="J14" s="1098"/>
    </row>
    <row r="15" s="1052" customFormat="true" ht="30" hidden="false" customHeight="true" outlineLevel="0" collapsed="false">
      <c r="A15" s="1101" t="s">
        <v>951</v>
      </c>
      <c r="B15" s="1102" t="s">
        <v>948</v>
      </c>
      <c r="C15" s="1035"/>
      <c r="D15" s="1104" t="s">
        <v>952</v>
      </c>
      <c r="E15" s="1035"/>
      <c r="F15" s="1111"/>
      <c r="G15" s="1106" t="str">
        <f aca="false">IF(AND(ISBLANK(F15),C15="x",$N$8&gt;0),"Attenzione: domanda a risposta obbligatoria",IF(ISBLANK(F15),"",IF(ISNUMBER(F15),IF(F15-INT(F15)=0,"","  Errore ! Inserire un numero intero senza decimali"),"  Errore ! Inserire un numero intero senza decimali")))</f>
        <v/>
      </c>
      <c r="K15" s="1107" t="str">
        <f aca="false">LEFT(A15,3)</f>
        <v>LEG</v>
      </c>
      <c r="L15" s="1107" t="str">
        <f aca="false">RIGHT(A15,3)</f>
        <v>433</v>
      </c>
      <c r="M15" s="1107" t="str">
        <f aca="false">B15</f>
        <v>INT</v>
      </c>
      <c r="N15" s="1107" t="str">
        <f aca="false">IF(ISNUMBER(F15),ROUND(F15,0),"")</f>
        <v/>
      </c>
    </row>
    <row r="16" s="1052" customFormat="true" ht="4.35" hidden="false" customHeight="true" outlineLevel="0" collapsed="false">
      <c r="A16" s="1112"/>
      <c r="B16" s="1113"/>
      <c r="D16" s="1114"/>
      <c r="E16" s="1100"/>
      <c r="F16" s="1091"/>
      <c r="G16" s="1110"/>
      <c r="I16" s="1053"/>
      <c r="J16" s="1098"/>
    </row>
    <row r="17" s="1052" customFormat="true" ht="30" hidden="false" customHeight="true" outlineLevel="0" collapsed="false">
      <c r="A17" s="1101" t="s">
        <v>953</v>
      </c>
      <c r="B17" s="1102" t="s">
        <v>948</v>
      </c>
      <c r="D17" s="1104" t="s">
        <v>954</v>
      </c>
      <c r="E17" s="1035"/>
      <c r="F17" s="1111"/>
      <c r="G17" s="1106" t="str">
        <f aca="false">IF(AND(ISBLANK(F17),C17="x",$N$8&gt;0),"Attenzione: domanda a risposta obbligatoria",IF(ISBLANK(F17),"",IF(ISNUMBER(F17),IF(F17-INT(F17)=0,"","  Errore ! Inserire un numero intero senza decimali"),"  Errore ! Inserire un numero intero senza decimali")))</f>
        <v/>
      </c>
      <c r="K17" s="1107" t="str">
        <f aca="false">LEFT(A17,3)</f>
        <v>LEG</v>
      </c>
      <c r="L17" s="1107" t="str">
        <f aca="false">RIGHT(A17,3)</f>
        <v>434</v>
      </c>
      <c r="M17" s="1107" t="str">
        <f aca="false">B17</f>
        <v>INT</v>
      </c>
      <c r="N17" s="1107" t="str">
        <f aca="false">IF(ISNUMBER(F17),ROUND(F17,0),"")</f>
        <v/>
      </c>
    </row>
    <row r="18" s="1052" customFormat="true" ht="4.35" hidden="false" customHeight="true" outlineLevel="0" collapsed="false">
      <c r="A18" s="1112"/>
      <c r="B18" s="1113"/>
      <c r="D18" s="1114"/>
      <c r="E18" s="1100"/>
      <c r="F18" s="1091"/>
      <c r="G18" s="1110"/>
      <c r="I18" s="1053"/>
      <c r="J18" s="1098"/>
    </row>
    <row r="19" s="1052" customFormat="true" ht="30" hidden="false" customHeight="true" outlineLevel="0" collapsed="false">
      <c r="A19" s="1101" t="s">
        <v>955</v>
      </c>
      <c r="B19" s="1102" t="s">
        <v>948</v>
      </c>
      <c r="D19" s="1104" t="s">
        <v>956</v>
      </c>
      <c r="E19" s="1035"/>
      <c r="F19" s="1111"/>
      <c r="G19" s="1106" t="str">
        <f aca="false">IF(AND(ISBLANK(F19),C19="x",$N$8&gt;0),"Attenzione: domanda a risposta obbligatoria",IF(ISBLANK(F19),"",IF(ISNUMBER(F19),IF(F19-INT(F19)=0,"","  Errore ! Inserire un numero intero senza decimali"),"  Errore ! Inserire un numero intero senza decimali")))</f>
        <v/>
      </c>
      <c r="K19" s="1107" t="str">
        <f aca="false">LEFT(A19,3)</f>
        <v>LEG</v>
      </c>
      <c r="L19" s="1107" t="str">
        <f aca="false">RIGHT(A19,3)</f>
        <v>435</v>
      </c>
      <c r="M19" s="1107" t="str">
        <f aca="false">B19</f>
        <v>INT</v>
      </c>
      <c r="N19" s="1107" t="str">
        <f aca="false">IF(ISNUMBER(F19),ROUND(F19,0),"")</f>
        <v/>
      </c>
    </row>
    <row r="20" s="1052" customFormat="true" ht="4.35" hidden="false" customHeight="true" outlineLevel="0" collapsed="false">
      <c r="A20" s="1112"/>
      <c r="B20" s="1113"/>
      <c r="D20" s="1114"/>
      <c r="E20" s="1100"/>
      <c r="F20" s="1091"/>
      <c r="G20" s="1110"/>
      <c r="I20" s="1053"/>
      <c r="J20" s="1098"/>
    </row>
    <row r="21" s="1052" customFormat="true" ht="30" hidden="false" customHeight="true" outlineLevel="0" collapsed="false">
      <c r="A21" s="1101" t="s">
        <v>957</v>
      </c>
      <c r="B21" s="1102" t="s">
        <v>958</v>
      </c>
      <c r="C21" s="1103" t="s">
        <v>949</v>
      </c>
      <c r="D21" s="1104" t="s">
        <v>959</v>
      </c>
      <c r="E21" s="1035"/>
      <c r="F21" s="1115"/>
      <c r="G21" s="1116" t="str">
        <f aca="false">IF(AND(ISBLANK(F21),C21="x",$N$8&gt;0),"Attenzione: domanda a risposta obbligatoria",IF(ISBLANK(F21),"",IF(ISNUMBER(F21),IF(F21-ROUND(F21,4)=0,"","  Errore ! Inserire una % con al massimo due valori decimali"),"  Errore ! Inserire una % con al massimo due valori decimali")))</f>
        <v/>
      </c>
      <c r="K21" s="1107" t="str">
        <f aca="false">LEFT(A21,3)</f>
        <v>LEG</v>
      </c>
      <c r="L21" s="1107" t="str">
        <f aca="false">RIGHT(A21,3)</f>
        <v>436</v>
      </c>
      <c r="M21" s="1107" t="str">
        <f aca="false">B21</f>
        <v>PERC</v>
      </c>
      <c r="N21" s="1117" t="str">
        <f aca="false">IF(ISNUMBER(F21),ROUND(F21,4)*100,"")</f>
        <v/>
      </c>
    </row>
    <row r="22" s="1052" customFormat="true" ht="4.35" hidden="false" customHeight="true" outlineLevel="0" collapsed="false">
      <c r="A22" s="1112"/>
      <c r="B22" s="1113"/>
      <c r="D22" s="1114"/>
      <c r="E22" s="1100"/>
      <c r="F22" s="1091"/>
      <c r="G22" s="1110"/>
      <c r="I22" s="1053"/>
      <c r="J22" s="1098"/>
    </row>
    <row r="23" s="1052" customFormat="true" ht="30" hidden="false" customHeight="true" outlineLevel="0" collapsed="false">
      <c r="A23" s="1101" t="s">
        <v>960</v>
      </c>
      <c r="B23" s="1102" t="s">
        <v>948</v>
      </c>
      <c r="D23" s="1104" t="s">
        <v>961</v>
      </c>
      <c r="E23" s="1035"/>
      <c r="F23" s="1118" t="str">
        <f aca="false">IF(OR(ISBLANK(F17),ISBLANK(F21)),"",F17*F21)</f>
        <v/>
      </c>
      <c r="G23" s="1106"/>
      <c r="K23" s="1107" t="str">
        <f aca="false">LEFT(A23,3)</f>
        <v>LEG</v>
      </c>
      <c r="L23" s="1107" t="str">
        <f aca="false">RIGHT(A23,3)</f>
        <v>437</v>
      </c>
      <c r="M23" s="1107" t="str">
        <f aca="false">B23</f>
        <v>INT</v>
      </c>
      <c r="N23" s="1107" t="str">
        <f aca="false">IF(ISNUMBER(F23),ROUND(F23,0),"")</f>
        <v/>
      </c>
    </row>
    <row r="24" s="1052" customFormat="true" ht="4.35" hidden="false" customHeight="true" outlineLevel="0" collapsed="false">
      <c r="A24" s="1112"/>
      <c r="B24" s="1113"/>
      <c r="D24" s="1114"/>
      <c r="E24" s="1100"/>
      <c r="F24" s="1091"/>
      <c r="G24" s="1110"/>
      <c r="I24" s="1053"/>
      <c r="J24" s="1098"/>
    </row>
    <row r="25" s="1052" customFormat="true" ht="30" hidden="false" customHeight="true" outlineLevel="0" collapsed="false">
      <c r="A25" s="1101" t="s">
        <v>962</v>
      </c>
      <c r="B25" s="1102" t="s">
        <v>948</v>
      </c>
      <c r="C25" s="1035"/>
      <c r="D25" s="1104" t="s">
        <v>963</v>
      </c>
      <c r="E25" s="1035"/>
      <c r="F25" s="1118" t="str">
        <f aca="false">IF(OR(ISBLANK(F19),ISBLANK(F21)),"",F19*F21)</f>
        <v/>
      </c>
      <c r="G25" s="1106"/>
      <c r="K25" s="1107" t="str">
        <f aca="false">LEFT(A25,3)</f>
        <v>LEG</v>
      </c>
      <c r="L25" s="1107" t="str">
        <f aca="false">RIGHT(A25,3)</f>
        <v>438</v>
      </c>
      <c r="M25" s="1107" t="str">
        <f aca="false">B25</f>
        <v>INT</v>
      </c>
      <c r="N25" s="1107" t="str">
        <f aca="false">IF(ISNUMBER(F25),ROUND(F25,0),"")</f>
        <v/>
      </c>
    </row>
    <row r="26" s="1052" customFormat="true" ht="4.35" hidden="false" customHeight="true" outlineLevel="0" collapsed="false">
      <c r="A26" s="1108"/>
      <c r="B26" s="1109"/>
      <c r="D26" s="1100"/>
      <c r="E26" s="1100"/>
      <c r="F26" s="1091"/>
      <c r="G26" s="1110"/>
      <c r="I26" s="1053"/>
      <c r="J26" s="1098"/>
    </row>
    <row r="27" s="1052" customFormat="true" ht="30" hidden="false" customHeight="true" outlineLevel="0" collapsed="false">
      <c r="A27" s="1119" t="s">
        <v>964</v>
      </c>
      <c r="B27" s="1120" t="s">
        <v>948</v>
      </c>
      <c r="C27" s="1121"/>
      <c r="D27" s="1122" t="s">
        <v>965</v>
      </c>
      <c r="E27" s="1035"/>
      <c r="F27" s="1111"/>
      <c r="G27" s="1106" t="str">
        <f aca="false">IF(AND(ISBLANK(F27),C27="x",$N$8&gt;0),"Attenzione: domanda a risposta obbligatoria",IF(ISBLANK(F27),"",IF(ISNUMBER(F27),IF(F27-INT(F27)=0,"","  Errore ! Inserire un numero intero senza decimali"),"  Errore ! Inserire un numero intero senza decimali")))</f>
        <v/>
      </c>
      <c r="K27" s="1107" t="str">
        <f aca="false">LEFT(A27,3)</f>
        <v>LEG</v>
      </c>
      <c r="L27" s="1107" t="str">
        <f aca="false">RIGHT(A27,3)</f>
        <v>485</v>
      </c>
      <c r="M27" s="1107" t="str">
        <f aca="false">B27</f>
        <v>INT</v>
      </c>
      <c r="N27" s="1107" t="str">
        <f aca="false">IF(ISNUMBER(F27),ROUND(F27,0),"")</f>
        <v/>
      </c>
    </row>
    <row r="28" s="1052" customFormat="true" ht="4.35" hidden="false" customHeight="true" outlineLevel="0" collapsed="false">
      <c r="A28" s="1108"/>
      <c r="B28" s="1109"/>
      <c r="D28" s="1100"/>
      <c r="E28" s="1100"/>
      <c r="F28" s="1091"/>
      <c r="G28" s="1097"/>
      <c r="I28" s="1053"/>
      <c r="J28" s="1098"/>
    </row>
    <row r="29" s="1052" customFormat="true" ht="30" hidden="false" customHeight="true" outlineLevel="0" collapsed="false">
      <c r="A29" s="1101" t="s">
        <v>966</v>
      </c>
      <c r="B29" s="1102" t="s">
        <v>948</v>
      </c>
      <c r="D29" s="1104" t="s">
        <v>967</v>
      </c>
      <c r="E29" s="1035"/>
      <c r="F29" s="1111"/>
      <c r="G29" s="1106" t="str">
        <f aca="false">IF(AND(ISBLANK(F29),C29="x",$N$8&gt;0),"Attenzione: domanda a risposta obbligatoria",IF(ISBLANK(F29),"",IF(ISNUMBER(F29),IF(F29-INT(F29)=0,"","  Errore ! Inserire un numero intero senza decimali"),"  Errore ! Inserire un numero intero senza decimali")))</f>
        <v/>
      </c>
      <c r="K29" s="1107" t="str">
        <f aca="false">LEFT(A29,3)</f>
        <v>LEG</v>
      </c>
      <c r="L29" s="1107" t="str">
        <f aca="false">RIGHT(A29,3)</f>
        <v>398</v>
      </c>
      <c r="M29" s="1107" t="str">
        <f aca="false">B29</f>
        <v>INT</v>
      </c>
      <c r="N29" s="1107" t="str">
        <f aca="false">IF(ISNUMBER(F29),ROUND(F29,0),"")</f>
        <v/>
      </c>
    </row>
    <row r="30" s="1052" customFormat="true" ht="4.35" hidden="false" customHeight="true" outlineLevel="0" collapsed="false">
      <c r="A30" s="1108"/>
      <c r="B30" s="1109"/>
      <c r="D30" s="1100"/>
      <c r="E30" s="1100"/>
      <c r="F30" s="1091"/>
      <c r="G30" s="1097"/>
      <c r="I30" s="1053"/>
      <c r="J30" s="1098"/>
    </row>
    <row r="31" s="1052" customFormat="true" ht="16.8" hidden="false" customHeight="false" outlineLevel="0" collapsed="false">
      <c r="A31" s="1093" t="s">
        <v>968</v>
      </c>
      <c r="B31" s="1093"/>
      <c r="C31" s="1093"/>
      <c r="D31" s="1094" t="s">
        <v>969</v>
      </c>
      <c r="E31" s="1095"/>
      <c r="F31" s="1096"/>
      <c r="G31" s="1097"/>
      <c r="I31" s="1053"/>
      <c r="J31" s="1098"/>
    </row>
    <row r="32" s="1052" customFormat="true" ht="4.35" hidden="false" customHeight="true" outlineLevel="0" collapsed="false">
      <c r="A32" s="1108"/>
      <c r="B32" s="1109"/>
      <c r="D32" s="1100"/>
      <c r="E32" s="1100"/>
      <c r="F32" s="1123"/>
      <c r="G32" s="1097"/>
      <c r="I32" s="1053"/>
      <c r="J32" s="1098"/>
    </row>
    <row r="33" s="1052" customFormat="true" ht="15" hidden="false" customHeight="false" outlineLevel="0" collapsed="false">
      <c r="A33" s="1099" t="s">
        <v>970</v>
      </c>
      <c r="B33" s="1089" t="s">
        <v>971</v>
      </c>
      <c r="D33" s="1100" t="s">
        <v>972</v>
      </c>
      <c r="F33" s="1123"/>
      <c r="G33" s="1097"/>
      <c r="K33" s="1107" t="str">
        <f aca="false">LEFT(A33,3)</f>
        <v>INF</v>
      </c>
      <c r="L33" s="1107" t="str">
        <f aca="false">RIGHT(A33,3)</f>
        <v>209</v>
      </c>
      <c r="M33" s="1107" t="str">
        <f aca="false">B33</f>
        <v>NOTE</v>
      </c>
      <c r="N33" s="1052" t="str">
        <f aca="false">IF(ISBLANK(D34),"",LEFT(D34,1500))</f>
        <v/>
      </c>
    </row>
    <row r="34" s="1052" customFormat="true" ht="45" hidden="false" customHeight="true" outlineLevel="0" collapsed="false">
      <c r="A34" s="1124"/>
      <c r="B34" s="1125"/>
      <c r="D34" s="1126"/>
      <c r="E34" s="1126"/>
      <c r="F34" s="1126"/>
      <c r="G34" s="1106" t="str">
        <f aca="false">IF(LEN(D34)&gt;1500,"Attenzione, è stato superato il numero massimo di 1500 caratteri","")</f>
        <v/>
      </c>
      <c r="I34" s="1053"/>
    </row>
    <row r="35" s="1052" customFormat="true" ht="4.35" hidden="false" customHeight="true" outlineLevel="0" collapsed="false">
      <c r="A35" s="1127"/>
      <c r="B35" s="1089"/>
      <c r="D35" s="1100"/>
      <c r="E35" s="1100"/>
      <c r="F35" s="1128"/>
      <c r="G35" s="1097"/>
      <c r="I35" s="1053"/>
      <c r="J35" s="1054"/>
    </row>
    <row r="36" s="1052" customFormat="true" ht="15" hidden="false" customHeight="false" outlineLevel="0" collapsed="false">
      <c r="A36" s="1099" t="s">
        <v>973</v>
      </c>
      <c r="B36" s="1089" t="s">
        <v>971</v>
      </c>
      <c r="D36" s="1100" t="s">
        <v>974</v>
      </c>
      <c r="F36" s="1123"/>
      <c r="G36" s="1097"/>
      <c r="K36" s="1107" t="str">
        <f aca="false">LEFT(A36,3)</f>
        <v>INF</v>
      </c>
      <c r="L36" s="1107" t="str">
        <f aca="false">RIGHT(A36,3)</f>
        <v>127</v>
      </c>
      <c r="M36" s="1107" t="str">
        <f aca="false">B36</f>
        <v>NOTE</v>
      </c>
      <c r="N36" s="1052" t="str">
        <f aca="false">IF(ISBLANK(D37),"",LEFT(D37,1500))</f>
        <v/>
      </c>
    </row>
    <row r="37" s="1052" customFormat="true" ht="45" hidden="false" customHeight="true" outlineLevel="0" collapsed="false">
      <c r="A37" s="1124"/>
      <c r="B37" s="1125"/>
      <c r="D37" s="1126"/>
      <c r="E37" s="1126"/>
      <c r="F37" s="1126"/>
      <c r="G37" s="1106" t="str">
        <f aca="false">IF(LEN(D37)&gt;1500,"Attenzione, è stato superato il numero massimo di 1500 caratteri","")</f>
        <v/>
      </c>
      <c r="I37" s="1053"/>
      <c r="K37" s="1129" t="s">
        <v>695</v>
      </c>
    </row>
    <row r="38" s="1052" customFormat="true" ht="15.6" hidden="false" customHeight="false" outlineLevel="0" collapsed="false">
      <c r="A38" s="1124"/>
      <c r="B38" s="1125"/>
      <c r="D38" s="1130"/>
      <c r="E38" s="1130"/>
      <c r="F38" s="1130"/>
      <c r="G38" s="1106"/>
      <c r="I38" s="1053"/>
      <c r="K38" s="1129"/>
    </row>
    <row r="39" customFormat="false" ht="16.2" hidden="false" customHeight="false" outlineLevel="0" collapsed="false">
      <c r="A39" s="1131" t="s">
        <v>975</v>
      </c>
      <c r="B39" s="1132"/>
      <c r="C39" s="1133"/>
      <c r="D39" s="1133"/>
      <c r="E39" s="1133"/>
      <c r="F39" s="1134"/>
    </row>
    <row r="40" customFormat="false" ht="15" hidden="false" customHeight="false" outlineLevel="0" collapsed="false">
      <c r="A40" s="1135" t="s">
        <v>976</v>
      </c>
      <c r="B40" s="1132"/>
      <c r="C40" s="1133"/>
      <c r="D40" s="1133"/>
      <c r="E40" s="1133"/>
      <c r="F40" s="1134"/>
    </row>
    <row r="41" customFormat="false" ht="15" hidden="false" customHeight="false" outlineLevel="0" collapsed="false">
      <c r="A41" s="1135" t="s">
        <v>977</v>
      </c>
      <c r="B41" s="1132"/>
      <c r="C41" s="1133"/>
      <c r="D41" s="1133"/>
      <c r="E41" s="1133"/>
      <c r="F41" s="1134"/>
    </row>
  </sheetData>
  <sheetProtection algorithmName="SHA-512" hashValue="/hcXgz7dXjvFhc+bBOXg+9fpZv0RBjNO9ZY54sbVtvt8Zc2i/SIZ+BHEKWa23xwNwawM5Pi29Oumv7lZ6AQsgw==" saltValue="JRwm6hoLmebw5RrM2tKZFw==" spinCount="100000" sheet="true" formatColumns="false" selectLockedCells="true"/>
  <mergeCells count="9">
    <mergeCell ref="A2:F2"/>
    <mergeCell ref="G2:G3"/>
    <mergeCell ref="A3:F3"/>
    <mergeCell ref="G5:G6"/>
    <mergeCell ref="A6:F6"/>
    <mergeCell ref="A11:C11"/>
    <mergeCell ref="A31:C31"/>
    <mergeCell ref="D34:F34"/>
    <mergeCell ref="D37:F37"/>
  </mergeCells>
  <dataValidations count="3">
    <dataValidation allowBlank="true" error="Inserire solo valori percentuali con al massimo due cifre decimali e chiudere con il simbolo %." errorTitle="Errore di digitazione" operator="between" showDropDown="false" showErrorMessage="true" showInputMessage="true" sqref="F21 JB21 SX21 ACT21" type="custom">
      <formula1>OR(A1=0,A1-INT(A1*10000)/10000=0)</formula1>
      <formula2>0</formula2>
    </dataValidation>
    <dataValidation allowBlank="true" error="Inserire massimo 1500 caratteri" errorTitle="Errore di digitazione" operator="between" showDropDown="false" showErrorMessage="true" showInputMessage="true" sqref="D34:F34 IZ34:JB34 SV34:SX34 ACR34:ACT34 D37:F41 IZ37:JB41 SV37:SX41 ACR37:ACT41" type="textLength">
      <formula1>0</formula1>
      <formula2>1500</formula2>
    </dataValidation>
    <dataValidation allowBlank="true" error="Inserire solo numeri interi o lasciare vuoto." errorTitle="Errore di digitazione" operator="lessThan" showDropDown="false" showErrorMessage="true" showInputMessage="true" sqref="F13 JB13 SX13 ACT13 F15 JB15 SX15 ACT15 F17 JB17 SX17 ACT17 F19 JB19 SX19 ACT19 F27 JB27 SX27 ACT27 F29 JB29 SX29 ACT29" type="whole">
      <formula1>100000000000000</formula1>
      <formula2>0</formula2>
    </dataValidation>
  </dataValidations>
  <printOptions headings="false" gridLines="false" gridLinesSet="true" horizontalCentered="true" verticalCentered="false"/>
  <pageMargins left="0.39375" right="0.39375" top="0.7875" bottom="0.39375" header="0.511805555555555" footer="0.511805555555555"/>
  <pageSetup paperSize="9" scale="100" firstPageNumber="0" fitToWidth="1" fitToHeight="3"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sheetPr filterMode="false">
    <pageSetUpPr fitToPage="true"/>
  </sheetPr>
  <dimension ref="A1:N94"/>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F13" activeCellId="0" sqref="F13"/>
    </sheetView>
  </sheetViews>
  <sheetFormatPr defaultColWidth="9.296875" defaultRowHeight="15" zeroHeight="false" outlineLevelRow="0" outlineLevelCol="0"/>
  <cols>
    <col collapsed="false" customWidth="true" hidden="false" outlineLevel="0" max="1" min="1" style="1047" width="10.72"/>
    <col collapsed="false" customWidth="true" hidden="false" outlineLevel="0" max="2" min="2" style="1048" width="8.72"/>
    <col collapsed="false" customWidth="true" hidden="false" outlineLevel="0" max="3" min="3" style="1049" width="2.72"/>
    <col collapsed="false" customWidth="true" hidden="false" outlineLevel="0" max="4" min="4" style="1049" width="180.71"/>
    <col collapsed="false" customWidth="true" hidden="false" outlineLevel="0" max="5" min="5" style="1049" width="2.72"/>
    <col collapsed="false" customWidth="true" hidden="false" outlineLevel="0" max="6" min="6" style="1050" width="20.72"/>
    <col collapsed="false" customWidth="true" hidden="false" outlineLevel="0" max="7" min="7" style="1051" width="50.71"/>
    <col collapsed="false" customWidth="true" hidden="false" outlineLevel="0" max="8" min="8" style="1052" width="12"/>
    <col collapsed="false" customWidth="true" hidden="false" outlineLevel="0" max="9" min="9" style="1053" width="12"/>
    <col collapsed="false" customWidth="true" hidden="false" outlineLevel="0" max="10" min="10" style="1054" width="12"/>
    <col collapsed="false" customWidth="true" hidden="true" outlineLevel="0" max="13" min="11" style="1049" width="12"/>
    <col collapsed="false" customWidth="true" hidden="true" outlineLevel="0" max="14" min="14" style="1049" width="14"/>
    <col collapsed="false" customWidth="false" hidden="false" outlineLevel="0" max="247" min="15" style="1049" width="9.29"/>
    <col collapsed="false" customWidth="true" hidden="false" outlineLevel="0" max="248" min="248" style="1049" width="10.72"/>
    <col collapsed="false" customWidth="true" hidden="false" outlineLevel="0" max="249" min="249" style="1049" width="8.72"/>
    <col collapsed="false" customWidth="true" hidden="false" outlineLevel="0" max="250" min="250" style="1049" width="2.72"/>
    <col collapsed="false" customWidth="true" hidden="false" outlineLevel="0" max="251" min="251" style="1049" width="180.71"/>
    <col collapsed="false" customWidth="true" hidden="false" outlineLevel="0" max="252" min="252" style="1049" width="2.72"/>
    <col collapsed="false" customWidth="true" hidden="false" outlineLevel="0" max="253" min="253" style="1049" width="20.72"/>
    <col collapsed="false" customWidth="true" hidden="false" outlineLevel="0" max="254" min="254" style="1049" width="50.71"/>
    <col collapsed="false" customWidth="true" hidden="false" outlineLevel="0" max="260" min="255" style="1049" width="12"/>
    <col collapsed="false" customWidth="true" hidden="false" outlineLevel="0" max="261" min="261" style="1049" width="14"/>
    <col collapsed="false" customWidth="false" hidden="false" outlineLevel="0" max="503" min="262" style="1049" width="9.29"/>
    <col collapsed="false" customWidth="true" hidden="false" outlineLevel="0" max="504" min="504" style="1049" width="10.72"/>
    <col collapsed="false" customWidth="true" hidden="false" outlineLevel="0" max="505" min="505" style="1049" width="8.72"/>
    <col collapsed="false" customWidth="true" hidden="false" outlineLevel="0" max="506" min="506" style="1049" width="2.72"/>
    <col collapsed="false" customWidth="true" hidden="false" outlineLevel="0" max="507" min="507" style="1049" width="180.71"/>
    <col collapsed="false" customWidth="true" hidden="false" outlineLevel="0" max="508" min="508" style="1049" width="2.72"/>
    <col collapsed="false" customWidth="true" hidden="false" outlineLevel="0" max="509" min="509" style="1049" width="20.72"/>
    <col collapsed="false" customWidth="true" hidden="false" outlineLevel="0" max="510" min="510" style="1049" width="50.71"/>
    <col collapsed="false" customWidth="true" hidden="false" outlineLevel="0" max="516" min="511" style="1049" width="12"/>
    <col collapsed="false" customWidth="true" hidden="false" outlineLevel="0" max="517" min="517" style="1049" width="14"/>
    <col collapsed="false" customWidth="false" hidden="false" outlineLevel="0" max="759" min="518" style="1049" width="9.29"/>
    <col collapsed="false" customWidth="true" hidden="false" outlineLevel="0" max="760" min="760" style="1049" width="10.72"/>
    <col collapsed="false" customWidth="true" hidden="false" outlineLevel="0" max="761" min="761" style="1049" width="8.72"/>
    <col collapsed="false" customWidth="true" hidden="false" outlineLevel="0" max="762" min="762" style="1049" width="2.72"/>
    <col collapsed="false" customWidth="true" hidden="false" outlineLevel="0" max="763" min="763" style="1049" width="180.71"/>
    <col collapsed="false" customWidth="true" hidden="false" outlineLevel="0" max="764" min="764" style="1049" width="2.72"/>
    <col collapsed="false" customWidth="true" hidden="false" outlineLevel="0" max="765" min="765" style="1049" width="20.72"/>
    <col collapsed="false" customWidth="true" hidden="false" outlineLevel="0" max="766" min="766" style="1049" width="50.71"/>
    <col collapsed="false" customWidth="true" hidden="false" outlineLevel="0" max="772" min="767" style="1049" width="12"/>
    <col collapsed="false" customWidth="true" hidden="false" outlineLevel="0" max="773" min="773" style="1049" width="14"/>
    <col collapsed="false" customWidth="false" hidden="false" outlineLevel="0" max="1015" min="774" style="1049" width="9.29"/>
    <col collapsed="false" customWidth="true" hidden="false" outlineLevel="0" max="1016" min="1016" style="1049" width="10.72"/>
    <col collapsed="false" customWidth="true" hidden="false" outlineLevel="0" max="1017" min="1017" style="1049" width="8.72"/>
    <col collapsed="false" customWidth="true" hidden="false" outlineLevel="0" max="1018" min="1018" style="1049" width="2.72"/>
    <col collapsed="false" customWidth="true" hidden="false" outlineLevel="0" max="1019" min="1019" style="1049" width="180.71"/>
    <col collapsed="false" customWidth="true" hidden="false" outlineLevel="0" max="1020" min="1020" style="1049" width="2.72"/>
    <col collapsed="false" customWidth="true" hidden="false" outlineLevel="0" max="1021" min="1021" style="1049" width="20.72"/>
    <col collapsed="false" customWidth="true" hidden="false" outlineLevel="0" max="1022" min="1022" style="1049" width="50.71"/>
    <col collapsed="false" customWidth="true" hidden="false" outlineLevel="0" max="1024" min="1023" style="1049" width="12"/>
  </cols>
  <sheetData>
    <row r="1" s="1061" customFormat="true" ht="35.1" hidden="false" customHeight="true" outlineLevel="0" collapsed="false">
      <c r="A1" s="1055"/>
      <c r="B1" s="1056"/>
      <c r="C1" s="1057"/>
      <c r="D1" s="1057"/>
      <c r="E1" s="1058"/>
      <c r="F1" s="1058"/>
      <c r="G1" s="1059" t="s">
        <v>939</v>
      </c>
      <c r="H1" s="1136" t="s">
        <v>121</v>
      </c>
      <c r="J1" s="1062"/>
    </row>
    <row r="2" s="1061" customFormat="true" ht="35.1" hidden="false" customHeight="true" outlineLevel="0" collapsed="false">
      <c r="A2" s="1063" t="s">
        <v>940</v>
      </c>
      <c r="B2" s="1063"/>
      <c r="C2" s="1063"/>
      <c r="D2" s="1063"/>
      <c r="E2" s="1063"/>
      <c r="F2" s="1063"/>
      <c r="G2" s="1064" t="str">
        <f aca="false">IF(AND(ISBLANK($F$23),SUM('t15(2)'!$W$1:$W$65536)+SUM('t15(2)'!$R$1:$R$65536)&gt;0),"Attenzione: è necessario compilare la domanda LEG428 !!!","OK")</f>
        <v>OK</v>
      </c>
      <c r="H2" s="1065"/>
      <c r="I2" s="1066"/>
      <c r="J2" s="1062"/>
    </row>
    <row r="3" s="1067" customFormat="true" ht="35.1" hidden="false" customHeight="true" outlineLevel="0" collapsed="false">
      <c r="A3" s="1063" t="s">
        <v>941</v>
      </c>
      <c r="B3" s="1063"/>
      <c r="C3" s="1063"/>
      <c r="D3" s="1063"/>
      <c r="E3" s="1063"/>
      <c r="F3" s="1063"/>
      <c r="G3" s="1064"/>
      <c r="H3" s="1065"/>
      <c r="I3" s="1066"/>
      <c r="J3" s="1062"/>
    </row>
    <row r="4" s="1074" customFormat="true" ht="35.1" hidden="false" customHeight="true" outlineLevel="0" collapsed="false">
      <c r="A4" s="1068"/>
      <c r="B4" s="1069"/>
      <c r="C4" s="1070"/>
      <c r="D4" s="1070"/>
      <c r="E4" s="1071"/>
      <c r="F4" s="1072"/>
      <c r="G4" s="1073" t="s">
        <v>942</v>
      </c>
      <c r="I4" s="1075"/>
    </row>
    <row r="5" s="1074" customFormat="true" ht="35.1" hidden="false" customHeight="true" outlineLevel="0" collapsed="false">
      <c r="A5" s="1076"/>
      <c r="B5" s="1077"/>
      <c r="D5" s="1078"/>
      <c r="E5" s="1078"/>
      <c r="F5" s="1079"/>
      <c r="G5" s="1064" t="str">
        <f aca="false">IF(AND(ISBLANK(F13),ISBLANK(F17)),"OK",IF(AND(OR(ISBLANK(F13),YEAR(F13)&gt;t1!L1-1),OR(ISBLANK(F17),YEAR(F17)&gt;t1!L1-1)),"OK","Attenzione: almeno una data di certificazione è antececedente l'anno "&amp;t1!L1&amp;", è necessario giustificare"))</f>
        <v>OK</v>
      </c>
      <c r="I5" s="1075"/>
      <c r="J5" s="1078"/>
    </row>
    <row r="6" s="1074" customFormat="true" ht="35.1" hidden="false" customHeight="true" outlineLevel="0" collapsed="false">
      <c r="A6" s="1081" t="str">
        <f aca="false">t1!$A$1</f>
        <v>REGIONI ED AUTONOMIE LOCALI - anno 2023</v>
      </c>
      <c r="B6" s="1081"/>
      <c r="C6" s="1081"/>
      <c r="D6" s="1081"/>
      <c r="E6" s="1081"/>
      <c r="F6" s="1081"/>
      <c r="G6" s="1064"/>
      <c r="H6" s="1082"/>
      <c r="I6" s="1075"/>
    </row>
    <row r="7" s="1074" customFormat="true" ht="35.1" hidden="false" customHeight="true" outlineLevel="0" collapsed="false">
      <c r="A7" s="1083"/>
      <c r="B7" s="1084"/>
      <c r="D7" s="1085" t="s">
        <v>978</v>
      </c>
      <c r="G7" s="1137"/>
      <c r="H7" s="1086"/>
      <c r="I7" s="1087"/>
      <c r="J7" s="1086"/>
      <c r="N7" s="912" t="s">
        <v>944</v>
      </c>
    </row>
    <row r="8" s="1074" customFormat="true" ht="15" hidden="false" customHeight="true" outlineLevel="0" collapsed="false">
      <c r="A8" s="1083"/>
      <c r="B8" s="1084"/>
      <c r="D8" s="1087"/>
      <c r="G8" s="1137"/>
      <c r="H8" s="1086"/>
      <c r="I8" s="1087"/>
      <c r="J8" s="1086"/>
      <c r="N8" s="1075" t="n">
        <f aca="false">(COUNTIF(F:F,"&lt;&gt;"&amp;"")+COUNTIF(D89,"&lt;&gt;"&amp;"")+COUNTIF(D92,"&lt;&gt;"&amp;""))</f>
        <v>0</v>
      </c>
    </row>
    <row r="9" s="1074" customFormat="true" ht="10.35" hidden="false" customHeight="true" outlineLevel="0" collapsed="false">
      <c r="A9" s="1083"/>
      <c r="B9" s="1084"/>
      <c r="D9" s="1087"/>
      <c r="G9" s="1137"/>
      <c r="H9" s="1086"/>
      <c r="I9" s="1087"/>
      <c r="J9" s="1086"/>
      <c r="N9" s="912"/>
    </row>
    <row r="10" customFormat="false" ht="10.35" hidden="false" customHeight="true" outlineLevel="0" collapsed="false">
      <c r="A10" s="1088"/>
      <c r="B10" s="1089"/>
      <c r="D10" s="1090"/>
      <c r="E10" s="1088"/>
      <c r="F10" s="1091"/>
      <c r="G10" s="1137"/>
      <c r="H10" s="1088"/>
      <c r="I10" s="1088"/>
      <c r="J10" s="1092"/>
    </row>
    <row r="11" s="1052" customFormat="true" ht="35.25" hidden="false" customHeight="true" outlineLevel="0" collapsed="false">
      <c r="A11" s="1093" t="s">
        <v>979</v>
      </c>
      <c r="B11" s="1093"/>
      <c r="C11" s="1093"/>
      <c r="D11" s="1094" t="s">
        <v>980</v>
      </c>
      <c r="E11" s="1095"/>
      <c r="F11" s="1096"/>
      <c r="G11" s="1137"/>
      <c r="I11" s="1053"/>
      <c r="J11" s="1098"/>
      <c r="K11" s="912" t="s">
        <v>981</v>
      </c>
      <c r="L11" s="912" t="s">
        <v>982</v>
      </c>
      <c r="M11" s="912" t="s">
        <v>983</v>
      </c>
      <c r="N11" s="912" t="s">
        <v>678</v>
      </c>
    </row>
    <row r="12" s="1052" customFormat="true" ht="4.35" hidden="false" customHeight="true" outlineLevel="0" collapsed="false">
      <c r="A12" s="1100"/>
      <c r="B12" s="1138"/>
      <c r="D12" s="1100"/>
      <c r="E12" s="1100"/>
      <c r="F12" s="1123"/>
      <c r="I12" s="1053"/>
      <c r="J12" s="1098"/>
    </row>
    <row r="13" s="1052" customFormat="true" ht="30" hidden="false" customHeight="true" outlineLevel="0" collapsed="false">
      <c r="A13" s="1099" t="s">
        <v>984</v>
      </c>
      <c r="B13" s="1089" t="s">
        <v>985</v>
      </c>
      <c r="D13" s="1104" t="s">
        <v>986</v>
      </c>
      <c r="F13" s="1139"/>
      <c r="G13" s="1140" t="str">
        <f aca="true">IF(AND(ISBLANK(F13),C13="x",$N$8&gt;0),"Attenzione: domanda a risposta obbligatoria",IF(ISBLANK(F13),"",IF(AND(F13&gt;=DATE(t1!$L$1-2,1,1),F13&lt;=TODAY()),"","Digitare una data non anteriore al 1 Gennaio "&amp;t1!$L$1-1&amp;" (gg/mm/aaaa)")))</f>
        <v/>
      </c>
      <c r="K13" s="1107" t="str">
        <f aca="false">LEFT(A13,3)</f>
        <v>GEN</v>
      </c>
      <c r="L13" s="1107" t="str">
        <f aca="false">RIGHT(A13,3)</f>
        <v>353</v>
      </c>
      <c r="M13" s="1107" t="str">
        <f aca="false">B13</f>
        <v>DATE</v>
      </c>
      <c r="N13" s="1107" t="str">
        <f aca="true">IF(AND(F13&gt;=DATE(2020,1,1),F13&lt;=TODAY()),"'"&amp;DAY(F13)&amp;"/"&amp;MONTH(F13)&amp;"/"&amp;YEAR(F13),"")</f>
        <v/>
      </c>
    </row>
    <row r="14" s="1052" customFormat="true" ht="4.35" hidden="false" customHeight="true" outlineLevel="0" collapsed="false">
      <c r="A14" s="1099"/>
      <c r="B14" s="1109"/>
      <c r="D14" s="1114"/>
      <c r="E14" s="1100"/>
      <c r="F14" s="1091"/>
      <c r="G14" s="1141"/>
      <c r="I14" s="1053"/>
      <c r="J14" s="1098"/>
    </row>
    <row r="15" s="1052" customFormat="true" ht="30" hidden="false" customHeight="true" outlineLevel="0" collapsed="false">
      <c r="A15" s="1099" t="s">
        <v>987</v>
      </c>
      <c r="B15" s="1089" t="s">
        <v>985</v>
      </c>
      <c r="D15" s="1104" t="s">
        <v>988</v>
      </c>
      <c r="F15" s="1139"/>
      <c r="G15" s="1140" t="str">
        <f aca="true">IF(AND(ISBLANK(F15),C15="x",$N$8&gt;0),"Attenzione: domanda a risposta obbligatoria",IF(ISBLANK(F15),"",IF(AND(F15&gt;=DATE(t1!$L$1-2,1,1),F15&lt;=TODAY()),"","Digitare una data non anteriore al 1 Gennaio "&amp;t1!$L$1-1&amp;" (gg/mm/aaaa)")))</f>
        <v/>
      </c>
      <c r="K15" s="1107" t="str">
        <f aca="false">LEFT(A15,3)</f>
        <v>GEN</v>
      </c>
      <c r="L15" s="1107" t="str">
        <f aca="false">RIGHT(A15,3)</f>
        <v>354</v>
      </c>
      <c r="M15" s="1107" t="str">
        <f aca="false">B15</f>
        <v>DATE</v>
      </c>
      <c r="N15" s="1107" t="str">
        <f aca="true">IF(AND(F15&gt;=DATE(2020,1,1),F15&lt;=TODAY()),"'"&amp;DAY(F15)&amp;"/"&amp;MONTH(F15)&amp;"/"&amp;YEAR(F15),"")</f>
        <v/>
      </c>
    </row>
    <row r="16" s="1052" customFormat="true" ht="4.35" hidden="false" customHeight="true" outlineLevel="0" collapsed="false">
      <c r="A16" s="1099"/>
      <c r="B16" s="1089"/>
      <c r="D16" s="1104"/>
      <c r="F16" s="1142"/>
      <c r="G16" s="1141"/>
      <c r="K16" s="1107"/>
      <c r="L16" s="1107"/>
      <c r="M16" s="1107"/>
      <c r="N16" s="1107"/>
    </row>
    <row r="17" s="1052" customFormat="true" ht="30" hidden="false" customHeight="true" outlineLevel="0" collapsed="false">
      <c r="A17" s="1099" t="s">
        <v>989</v>
      </c>
      <c r="B17" s="1089" t="s">
        <v>985</v>
      </c>
      <c r="D17" s="1104" t="s">
        <v>990</v>
      </c>
      <c r="F17" s="1139"/>
      <c r="G17" s="1140" t="str">
        <f aca="true">IF(AND(ISBLANK(F17),C17="x",$N$8&gt;0),"Attenzione: domanda a risposta obbligatoria",IF(ISBLANK(F17),"",IF(AND(F17&gt;=DATE(t1!$L$1-2,1,1),F17&lt;=TODAY()),"","Digitare una data non anteriore al 1 Gennaio "&amp;t1!$L$1-1&amp;" (gg/mm/aaaa)")))</f>
        <v/>
      </c>
      <c r="K17" s="1107" t="str">
        <f aca="false">LEFT(A17,3)</f>
        <v>GEN</v>
      </c>
      <c r="L17" s="1107" t="str">
        <f aca="false">RIGHT(A17,3)</f>
        <v>355</v>
      </c>
      <c r="M17" s="1107" t="str">
        <f aca="false">B17</f>
        <v>DATE</v>
      </c>
      <c r="N17" s="1107" t="str">
        <f aca="true">IF(AND(F17&gt;=DATE(2020,1,1),F17&lt;=TODAY()),"'"&amp;DAY(F17)&amp;"/"&amp;MONTH(F17)&amp;"/"&amp;YEAR(F17),"")</f>
        <v/>
      </c>
    </row>
    <row r="18" s="1052" customFormat="true" ht="4.35" hidden="false" customHeight="true" outlineLevel="0" collapsed="false">
      <c r="A18" s="1099"/>
      <c r="B18" s="1109"/>
      <c r="D18" s="1100"/>
      <c r="E18" s="1100"/>
      <c r="F18" s="1091"/>
      <c r="G18" s="1110"/>
      <c r="I18" s="1053"/>
      <c r="J18" s="1098"/>
    </row>
    <row r="19" s="1052" customFormat="true" ht="30" hidden="false" customHeight="true" outlineLevel="0" collapsed="false">
      <c r="A19" s="1099" t="s">
        <v>991</v>
      </c>
      <c r="B19" s="1089" t="s">
        <v>948</v>
      </c>
      <c r="C19" s="1103" t="s">
        <v>949</v>
      </c>
      <c r="D19" s="1097" t="s">
        <v>992</v>
      </c>
      <c r="F19" s="1105"/>
      <c r="G19" s="1106" t="str">
        <f aca="false">IF(AND(ISBLANK(F19),C19="x",$N$8&gt;0),"Attenzione: domanda a risposta obbligatoria",IF(AND(SUM(F13:F17)&gt;0,G5="ok",F19&gt;0),"Attenzione, dato incoerente",IF(ISBLANK(F19),"",IF(ISNUMBER(F19),IF(F19-INT(F19)=0,"","  Errore ! Inserire un numero intero senza decimali"),"  Errore ! Inserire un numero intero senza decimali"))))</f>
        <v/>
      </c>
      <c r="K19" s="1107" t="str">
        <f aca="false">LEFT(A19,3)</f>
        <v>GEN</v>
      </c>
      <c r="L19" s="1107" t="str">
        <f aca="false">RIGHT(A19,3)</f>
        <v>195</v>
      </c>
      <c r="M19" s="1107" t="str">
        <f aca="false">B19</f>
        <v>INT</v>
      </c>
      <c r="N19" s="1107" t="str">
        <f aca="false">IF(ISNUMBER(F19),ROUND(F19,0),"")</f>
        <v/>
      </c>
    </row>
    <row r="20" s="1052" customFormat="true" ht="4.35" hidden="false" customHeight="true" outlineLevel="0" collapsed="false">
      <c r="A20" s="1143"/>
      <c r="B20" s="1109"/>
      <c r="D20" s="1100"/>
      <c r="E20" s="1100"/>
      <c r="F20" s="1123"/>
      <c r="G20" s="1110"/>
      <c r="I20" s="1053"/>
      <c r="J20" s="1098"/>
    </row>
    <row r="21" s="1052" customFormat="true" ht="30" hidden="false" customHeight="true" outlineLevel="0" collapsed="false">
      <c r="A21" s="1093" t="s">
        <v>945</v>
      </c>
      <c r="B21" s="1093"/>
      <c r="C21" s="1093"/>
      <c r="D21" s="1094" t="s">
        <v>946</v>
      </c>
      <c r="E21" s="1095"/>
      <c r="F21" s="1096"/>
      <c r="G21" s="1110"/>
      <c r="I21" s="1053"/>
      <c r="J21" s="1098"/>
    </row>
    <row r="22" s="1052" customFormat="true" ht="4.35" hidden="false" customHeight="true" outlineLevel="0" collapsed="false">
      <c r="A22" s="1099"/>
      <c r="B22" s="1089"/>
      <c r="D22" s="1097"/>
      <c r="E22" s="1100"/>
      <c r="F22" s="1091"/>
      <c r="G22" s="1110"/>
      <c r="I22" s="1053"/>
      <c r="J22" s="1098"/>
    </row>
    <row r="23" s="1052" customFormat="true" ht="30" hidden="false" customHeight="true" outlineLevel="0" collapsed="false">
      <c r="A23" s="1101" t="s">
        <v>947</v>
      </c>
      <c r="B23" s="1102" t="s">
        <v>948</v>
      </c>
      <c r="C23" s="1103" t="s">
        <v>949</v>
      </c>
      <c r="D23" s="1104" t="s">
        <v>993</v>
      </c>
      <c r="F23" s="1105"/>
      <c r="G23" s="1106" t="str">
        <f aca="false">IF(AND(ISBLANK(F23),C23="x",$N$8&gt;0),"Attenzione: domanda a risposta obbligatoria",IF(ISBLANK(F23),"",IF(ISNUMBER(F23),IF(F23-INT(F23)=0,"","  Errore ! Inserire un numero intero senza decimali"),"  Errore ! Inserire un numero intero senza decimali")))</f>
        <v/>
      </c>
      <c r="K23" s="1107" t="str">
        <f aca="false">LEFT(A23,3)</f>
        <v>LEG</v>
      </c>
      <c r="L23" s="1107" t="str">
        <f aca="false">RIGHT(A23,3)</f>
        <v>428</v>
      </c>
      <c r="M23" s="1107" t="str">
        <f aca="false">B23</f>
        <v>INT</v>
      </c>
      <c r="N23" s="1107" t="str">
        <f aca="false">IF(ISNUMBER(F23),ROUND(F23,0),"")</f>
        <v/>
      </c>
    </row>
    <row r="24" s="1052" customFormat="true" ht="4.35" hidden="false" customHeight="true" outlineLevel="0" collapsed="false">
      <c r="A24" s="1101"/>
      <c r="B24" s="1102"/>
      <c r="D24" s="1104"/>
      <c r="E24" s="1100"/>
      <c r="F24" s="1091"/>
      <c r="G24" s="1110"/>
      <c r="I24" s="1053"/>
      <c r="J24" s="1098"/>
    </row>
    <row r="25" s="1146" customFormat="true" ht="30" hidden="false" customHeight="true" outlineLevel="0" collapsed="false">
      <c r="A25" s="1119" t="s">
        <v>994</v>
      </c>
      <c r="B25" s="1120" t="s">
        <v>948</v>
      </c>
      <c r="C25" s="1144"/>
      <c r="D25" s="1122" t="s">
        <v>995</v>
      </c>
      <c r="E25" s="1035"/>
      <c r="F25" s="1111"/>
      <c r="G25" s="1145" t="str">
        <f aca="false">IF(AND(ISBLANK(F25),C25="x",$N$8&gt;0),"Attenzione: domanda a risposta obbligatoria",IF(ISBLANK(F25),"",IF(ISNUMBER(F25),IF(F25-INT(F25)=0,"","  Errore ! Inserire un numero intero senza decimali"),"  Errore ! Inserire un numero intero senza decimali")))</f>
        <v/>
      </c>
      <c r="K25" s="1147" t="str">
        <f aca="false">LEFT(A25,3)</f>
        <v>LEG</v>
      </c>
      <c r="L25" s="1147" t="str">
        <f aca="false">RIGHT(A25,3)</f>
        <v>510</v>
      </c>
      <c r="M25" s="1147" t="str">
        <f aca="false">B25</f>
        <v>INT</v>
      </c>
      <c r="N25" s="1147" t="str">
        <f aca="false">IF(ISNUMBER(F25),ROUND(F25,0),"")</f>
        <v/>
      </c>
    </row>
    <row r="26" s="1146" customFormat="true" ht="4.35" hidden="false" customHeight="true" outlineLevel="0" collapsed="false">
      <c r="A26" s="1148"/>
      <c r="B26" s="1149"/>
      <c r="D26" s="1148"/>
      <c r="E26" s="1150"/>
      <c r="F26" s="1151"/>
      <c r="G26" s="1152"/>
    </row>
    <row r="27" s="1052" customFormat="true" ht="30" hidden="false" customHeight="true" outlineLevel="0" collapsed="false">
      <c r="A27" s="1101" t="s">
        <v>996</v>
      </c>
      <c r="B27" s="1102" t="s">
        <v>948</v>
      </c>
      <c r="D27" s="1104" t="s">
        <v>997</v>
      </c>
      <c r="E27" s="1035"/>
      <c r="F27" s="1111"/>
      <c r="G27" s="1106" t="str">
        <f aca="false">IF(AND(ISBLANK(F27),C27="x",$N$8&gt;0),"Attenzione: domanda a risposta obbligatoria",IF(ISBLANK(F27),"",IF(ISNUMBER(F27),IF(F27-INT(F27)=0,"","  Errore ! Inserire un numero intero senza decimali"),"  Errore ! Inserire un numero intero senza decimali")))</f>
        <v/>
      </c>
      <c r="K27" s="1107" t="str">
        <f aca="false">LEFT(A27,3)</f>
        <v>LEG</v>
      </c>
      <c r="L27" s="1107" t="str">
        <f aca="false">RIGHT(A27,3)</f>
        <v>452</v>
      </c>
      <c r="M27" s="1107" t="str">
        <f aca="false">B27</f>
        <v>INT</v>
      </c>
      <c r="N27" s="1107" t="str">
        <f aca="false">IF(ISNUMBER(F27),ROUND(F27,0),"")</f>
        <v/>
      </c>
    </row>
    <row r="28" s="1146" customFormat="true" ht="4.35" hidden="false" customHeight="true" outlineLevel="0" collapsed="false">
      <c r="A28" s="1148"/>
      <c r="B28" s="1149"/>
      <c r="D28" s="1148"/>
      <c r="E28" s="1150"/>
      <c r="F28" s="1151"/>
      <c r="G28" s="1152"/>
    </row>
    <row r="29" s="1052" customFormat="true" ht="30" hidden="false" customHeight="true" outlineLevel="0" collapsed="false">
      <c r="A29" s="1101" t="s">
        <v>966</v>
      </c>
      <c r="B29" s="1102" t="s">
        <v>948</v>
      </c>
      <c r="D29" s="1104" t="s">
        <v>998</v>
      </c>
      <c r="E29" s="1035"/>
      <c r="F29" s="1111"/>
      <c r="G29" s="1106" t="str">
        <f aca="false">IF(AND(ISBLANK(F29),C29="x",$N$8&gt;0),"Attenzione: domanda a risposta obbligatoria",IF(ISBLANK(F29),"",IF(ISNUMBER(F29),IF(F29-INT(F29)=0,"","  Errore ! Inserire un numero intero senza decimali"),"  Errore ! Inserire un numero intero senza decimali")))</f>
        <v/>
      </c>
      <c r="K29" s="1107" t="str">
        <f aca="false">LEFT(A29,3)</f>
        <v>LEG</v>
      </c>
      <c r="L29" s="1107" t="str">
        <f aca="false">RIGHT(A29,3)</f>
        <v>398</v>
      </c>
      <c r="M29" s="1107" t="str">
        <f aca="false">B29</f>
        <v>INT</v>
      </c>
      <c r="N29" s="1107" t="str">
        <f aca="false">IF(ISNUMBER(F29),ROUND(F29,0),"")</f>
        <v/>
      </c>
    </row>
    <row r="30" s="1052" customFormat="true" ht="4.35" hidden="false" customHeight="true" outlineLevel="0" collapsed="false">
      <c r="A30" s="1101"/>
      <c r="B30" s="1101"/>
      <c r="D30" s="1114"/>
      <c r="E30" s="1114"/>
      <c r="F30" s="1153"/>
      <c r="G30" s="1110"/>
    </row>
    <row r="31" s="1052" customFormat="true" ht="30" hidden="false" customHeight="true" outlineLevel="0" collapsed="false">
      <c r="A31" s="1099" t="s">
        <v>999</v>
      </c>
      <c r="B31" s="1089" t="s">
        <v>948</v>
      </c>
      <c r="D31" s="1097" t="s">
        <v>1000</v>
      </c>
      <c r="F31" s="1105"/>
      <c r="G31" s="1106" t="str">
        <f aca="false">IF(AND(ISBLANK(F31),C31="x",$N$8&gt;0),"Attenzione: domanda a risposta obbligatoria",IF(ISBLANK(F31),"",IF(ISNUMBER(F31),IF(F31-INT(F31)=0,"","  Errore ! Inserire un numero intero senza decimali"),"  Errore ! Inserire un numero intero senza decimali")))</f>
        <v/>
      </c>
      <c r="K31" s="1107" t="str">
        <f aca="false">LEFT(A31,3)</f>
        <v>LEG</v>
      </c>
      <c r="L31" s="1107" t="str">
        <f aca="false">RIGHT(A31,3)</f>
        <v>265</v>
      </c>
      <c r="M31" s="1107" t="str">
        <f aca="false">B31</f>
        <v>INT</v>
      </c>
      <c r="N31" s="1107" t="str">
        <f aca="false">IF(ISNUMBER(F31),ROUND(F31,0),"")</f>
        <v/>
      </c>
    </row>
    <row r="32" s="1052" customFormat="true" ht="4.35" hidden="false" customHeight="true" outlineLevel="0" collapsed="false">
      <c r="A32" s="1143"/>
      <c r="B32" s="1109"/>
      <c r="D32" s="1100"/>
      <c r="E32" s="1100"/>
      <c r="F32" s="1123"/>
      <c r="G32" s="1110"/>
      <c r="I32" s="1053"/>
      <c r="J32" s="1098"/>
    </row>
    <row r="33" s="1052" customFormat="true" ht="30" hidden="false" customHeight="true" outlineLevel="0" collapsed="false">
      <c r="A33" s="1093" t="s">
        <v>1001</v>
      </c>
      <c r="B33" s="1093"/>
      <c r="C33" s="1093"/>
      <c r="D33" s="1094" t="s">
        <v>1002</v>
      </c>
      <c r="E33" s="1095"/>
      <c r="F33" s="1096"/>
      <c r="G33" s="1110"/>
    </row>
    <row r="34" s="1052" customFormat="true" ht="4.35" hidden="false" customHeight="true" outlineLevel="0" collapsed="false">
      <c r="A34" s="1114"/>
      <c r="B34" s="1114"/>
      <c r="C34" s="1035"/>
      <c r="D34" s="1114"/>
      <c r="E34" s="1100"/>
      <c r="F34" s="1123"/>
      <c r="G34" s="1110"/>
    </row>
    <row r="35" s="1052" customFormat="true" ht="30" hidden="false" customHeight="true" outlineLevel="0" collapsed="false">
      <c r="A35" s="1154" t="s">
        <v>1003</v>
      </c>
      <c r="B35" s="1102" t="s">
        <v>948</v>
      </c>
      <c r="C35" s="1035"/>
      <c r="D35" s="1104" t="s">
        <v>1004</v>
      </c>
      <c r="F35" s="1105"/>
      <c r="G35" s="1106" t="str">
        <f aca="false">IF(AND(ISBLANK(F35),C35="x",$N$8&gt;0),"Attenzione: domanda a risposta obbligatoria",IF(ISBLANK(F35),"",IF(ISNUMBER(F35),IF(F35-INT(F35)=0,"","  Errore ! Inserire un numero intero senza decimali"),"  Errore ! Inserire un numero intero senza decimali")))</f>
        <v/>
      </c>
      <c r="K35" s="1107" t="str">
        <f aca="false">LEFT(A35,3)</f>
        <v>A33</v>
      </c>
      <c r="L35" s="1107" t="str">
        <f aca="false">RIGHT(A35,3)</f>
        <v>511</v>
      </c>
      <c r="M35" s="1107" t="str">
        <f aca="false">B35</f>
        <v>INT</v>
      </c>
      <c r="N35" s="1107" t="str">
        <f aca="false">IF(ISNUMBER(F35),ROUND(F35,0),"")</f>
        <v/>
      </c>
    </row>
    <row r="36" s="1052" customFormat="true" ht="4.35" hidden="false" customHeight="true" outlineLevel="0" collapsed="false">
      <c r="A36" s="1099"/>
      <c r="B36" s="1119"/>
      <c r="D36" s="1100"/>
      <c r="E36" s="1100"/>
      <c r="F36" s="1091"/>
      <c r="G36" s="1110"/>
    </row>
    <row r="37" s="1052" customFormat="true" ht="30" hidden="false" customHeight="true" outlineLevel="0" collapsed="false">
      <c r="A37" s="1093" t="s">
        <v>1005</v>
      </c>
      <c r="B37" s="1093"/>
      <c r="C37" s="1093"/>
      <c r="D37" s="1094" t="s">
        <v>1006</v>
      </c>
      <c r="E37" s="1095"/>
      <c r="F37" s="1096"/>
      <c r="G37" s="1110"/>
      <c r="I37" s="1053"/>
      <c r="J37" s="1098"/>
    </row>
    <row r="38" s="1052" customFormat="true" ht="4.35" hidden="false" customHeight="true" outlineLevel="0" collapsed="false">
      <c r="A38" s="1100"/>
      <c r="B38" s="1109"/>
      <c r="D38" s="1100"/>
      <c r="E38" s="1100"/>
      <c r="F38" s="1123"/>
      <c r="G38" s="1110"/>
      <c r="I38" s="1053"/>
      <c r="J38" s="1098"/>
    </row>
    <row r="39" s="1052" customFormat="true" ht="30" hidden="false" customHeight="true" outlineLevel="0" collapsed="false">
      <c r="A39" s="1101" t="s">
        <v>1007</v>
      </c>
      <c r="B39" s="1089" t="s">
        <v>948</v>
      </c>
      <c r="D39" s="1097" t="s">
        <v>1008</v>
      </c>
      <c r="F39" s="1105"/>
      <c r="G39" s="1106" t="str">
        <f aca="false">IF(AND(ISBLANK(F39),C39="x",$N$8&gt;0),"Attenzione: domanda a risposta obbligatoria",IF(ISBLANK(F39),"",IF(ISNUMBER(F39),IF(F39-INT(F39)=0,"","  Errore ! Inserire un numero intero senza decimali"),"  Errore ! Inserire un numero intero senza decimali")))</f>
        <v/>
      </c>
      <c r="K39" s="1107" t="str">
        <f aca="false">LEFT(A39,3)</f>
        <v>ORG</v>
      </c>
      <c r="L39" s="1107" t="str">
        <f aca="false">RIGHT(A39,3)</f>
        <v>191</v>
      </c>
      <c r="M39" s="1107" t="str">
        <f aca="false">B39</f>
        <v>INT</v>
      </c>
      <c r="N39" s="1107" t="str">
        <f aca="false">IF(ISNUMBER(F39),ROUND(F39,0),"")</f>
        <v/>
      </c>
    </row>
    <row r="40" s="1052" customFormat="true" ht="4.35" hidden="false" customHeight="true" outlineLevel="0" collapsed="false">
      <c r="A40" s="1155"/>
      <c r="B40" s="1109"/>
      <c r="D40" s="1100"/>
      <c r="E40" s="1100"/>
      <c r="F40" s="1091"/>
      <c r="G40" s="1110"/>
      <c r="I40" s="1053"/>
      <c r="J40" s="1098"/>
    </row>
    <row r="41" s="1052" customFormat="true" ht="30" hidden="false" customHeight="true" outlineLevel="0" collapsed="false">
      <c r="A41" s="1101" t="s">
        <v>1009</v>
      </c>
      <c r="B41" s="1089" t="s">
        <v>948</v>
      </c>
      <c r="D41" s="1104" t="s">
        <v>1010</v>
      </c>
      <c r="F41" s="1105"/>
      <c r="G41" s="1106" t="str">
        <f aca="false">IF(AND(ISBLANK(F41),C41="x",$N$8&gt;0),"Attenzione: domanda a risposta obbligatoria",IF(ISBLANK(F41),"",IF(ISNUMBER(F41),IF(F41-INT(F41)=0,"","  Errore ! Inserire un numero intero senza decimali"),"  Errore ! Inserire un numero intero senza decimali")))</f>
        <v/>
      </c>
      <c r="K41" s="1107" t="str">
        <f aca="false">LEFT(A41,3)</f>
        <v>ORG</v>
      </c>
      <c r="L41" s="1107" t="str">
        <f aca="false">RIGHT(A41,3)</f>
        <v>299</v>
      </c>
      <c r="M41" s="1107" t="str">
        <f aca="false">B41</f>
        <v>INT</v>
      </c>
      <c r="N41" s="1107" t="str">
        <f aca="false">IF(ISNUMBER(F41),ROUND(F41,0),"")</f>
        <v/>
      </c>
    </row>
    <row r="42" s="1052" customFormat="true" ht="4.35" hidden="false" customHeight="true" outlineLevel="0" collapsed="false">
      <c r="A42" s="1155"/>
      <c r="B42" s="1109"/>
      <c r="D42" s="1100"/>
      <c r="E42" s="1100"/>
      <c r="F42" s="1091"/>
      <c r="G42" s="1110"/>
      <c r="I42" s="1053"/>
      <c r="J42" s="1098"/>
    </row>
    <row r="43" s="1052" customFormat="true" ht="30" hidden="false" customHeight="true" outlineLevel="0" collapsed="false">
      <c r="A43" s="1101" t="s">
        <v>1011</v>
      </c>
      <c r="B43" s="1089" t="s">
        <v>948</v>
      </c>
      <c r="D43" s="1104" t="s">
        <v>1012</v>
      </c>
      <c r="F43" s="1105"/>
      <c r="G43" s="1106" t="str">
        <f aca="false">IF(AND(ISBLANK(F43),C43="x",$N$8&gt;0),"Attenzione: domanda a risposta obbligatoria",IF(ISBLANK(F43),"",IF(ISNUMBER(F43),IF(F43-INT(F43)=0,"","  Errore ! Inserire un numero intero senza decimali"),"  Errore ! Inserire un numero intero senza decimali")))</f>
        <v/>
      </c>
      <c r="K43" s="1107" t="str">
        <f aca="false">LEFT(A43,3)</f>
        <v>ORG</v>
      </c>
      <c r="L43" s="1107" t="str">
        <f aca="false">RIGHT(A43,3)</f>
        <v>300</v>
      </c>
      <c r="M43" s="1107" t="str">
        <f aca="false">B43</f>
        <v>INT</v>
      </c>
      <c r="N43" s="1107" t="str">
        <f aca="false">IF(ISNUMBER(F43),ROUND(F43,0),"")</f>
        <v/>
      </c>
    </row>
    <row r="44" s="1052" customFormat="true" ht="4.35" hidden="false" customHeight="true" outlineLevel="0" collapsed="false">
      <c r="A44" s="1101"/>
      <c r="B44" s="1109"/>
      <c r="D44" s="1100"/>
      <c r="E44" s="1100"/>
      <c r="F44" s="1091"/>
      <c r="G44" s="1110"/>
      <c r="I44" s="1053"/>
      <c r="J44" s="1098"/>
    </row>
    <row r="45" s="1052" customFormat="true" ht="30" hidden="false" customHeight="true" outlineLevel="0" collapsed="false">
      <c r="A45" s="1101" t="s">
        <v>1013</v>
      </c>
      <c r="B45" s="1089" t="s">
        <v>948</v>
      </c>
      <c r="D45" s="1097" t="s">
        <v>1014</v>
      </c>
      <c r="F45" s="1105"/>
      <c r="G45" s="1106" t="str">
        <f aca="false">IF(AND(ISBLANK(F45),C45="x",$N$8&gt;0),"Attenzione: domanda a risposta obbligatoria",IF(ISBLANK(F45),"",IF(ISNUMBER(F45),IF(F45-INT(F45)=0,"","  Errore ! Inserire un numero intero senza decimali"),"  Errore ! Inserire un numero intero senza decimali")))</f>
        <v/>
      </c>
      <c r="K45" s="1107" t="str">
        <f aca="false">LEFT(A45,3)</f>
        <v>ORG</v>
      </c>
      <c r="L45" s="1107" t="str">
        <f aca="false">RIGHT(A45,3)</f>
        <v>268</v>
      </c>
      <c r="M45" s="1107" t="str">
        <f aca="false">B45</f>
        <v>INT</v>
      </c>
      <c r="N45" s="1107" t="str">
        <f aca="false">IF(ISNUMBER(F45),ROUND(F45,0),"")</f>
        <v/>
      </c>
    </row>
    <row r="46" s="1052" customFormat="true" ht="4.35" hidden="false" customHeight="true" outlineLevel="0" collapsed="false">
      <c r="A46" s="1155"/>
      <c r="B46" s="1109"/>
      <c r="D46" s="1100"/>
      <c r="E46" s="1100"/>
      <c r="F46" s="1091"/>
      <c r="G46" s="1110"/>
      <c r="I46" s="1053"/>
      <c r="J46" s="1098"/>
    </row>
    <row r="47" s="1052" customFormat="true" ht="30" hidden="false" customHeight="true" outlineLevel="0" collapsed="false">
      <c r="A47" s="1101" t="s">
        <v>1015</v>
      </c>
      <c r="B47" s="1089" t="s">
        <v>948</v>
      </c>
      <c r="D47" s="1097" t="s">
        <v>1016</v>
      </c>
      <c r="F47" s="1105"/>
      <c r="G47" s="1106" t="str">
        <f aca="false">IF(AND(ISBLANK(F47),C47="x",$N$8&gt;0),"Attenzione: domanda a risposta obbligatoria",IF(ISBLANK(F47),"",IF(ISNUMBER(F47),IF(F47-INT(F47)=0,"","  Errore ! Inserire un numero intero senza decimali"),"  Errore ! Inserire un numero intero senza decimali")))</f>
        <v/>
      </c>
      <c r="K47" s="1107" t="str">
        <f aca="false">LEFT(A49,3)</f>
        <v>ORG</v>
      </c>
      <c r="L47" s="1107" t="str">
        <f aca="false">RIGHT(A47,3)</f>
        <v>136</v>
      </c>
      <c r="M47" s="1107" t="str">
        <f aca="false">B49</f>
        <v>INT</v>
      </c>
      <c r="N47" s="1107" t="str">
        <f aca="false">IF(ISNUMBER(F47),ROUND(F47,0),"")</f>
        <v/>
      </c>
    </row>
    <row r="48" s="1052" customFormat="true" ht="4.35" hidden="false" customHeight="true" outlineLevel="0" collapsed="false">
      <c r="A48" s="1101"/>
      <c r="B48" s="1109"/>
      <c r="D48" s="1100"/>
      <c r="E48" s="1100"/>
      <c r="F48" s="1091"/>
      <c r="G48" s="1110"/>
      <c r="I48" s="1053"/>
      <c r="J48" s="1098"/>
    </row>
    <row r="49" s="1052" customFormat="true" ht="30" hidden="false" customHeight="true" outlineLevel="0" collapsed="false">
      <c r="A49" s="1101" t="s">
        <v>1017</v>
      </c>
      <c r="B49" s="1089" t="s">
        <v>948</v>
      </c>
      <c r="D49" s="1097" t="s">
        <v>1018</v>
      </c>
      <c r="F49" s="1105"/>
      <c r="G49" s="1106" t="str">
        <f aca="false">IF(AND(ISBLANK(F49),C49="x",$N$8&gt;0),"Attenzione: domanda a risposta obbligatoria",IF(ISBLANK(F49),"",IF(ISNUMBER(F49),IF(F49-INT(F49)=0,"","  Errore ! Inserire un numero intero senza decimali"),"  Errore ! Inserire un numero intero senza decimali")))</f>
        <v/>
      </c>
      <c r="K49" s="1107" t="str">
        <f aca="false">LEFT(A53,3)</f>
        <v>ORG</v>
      </c>
      <c r="L49" s="1107" t="str">
        <f aca="false">RIGHT(A49,3)</f>
        <v>269</v>
      </c>
      <c r="M49" s="1107" t="str">
        <f aca="false">B53</f>
        <v>INT</v>
      </c>
      <c r="N49" s="1107" t="str">
        <f aca="false">IF(ISNUMBER(F49),ROUND(F49,0),"")</f>
        <v/>
      </c>
    </row>
    <row r="50" s="1052" customFormat="true" ht="4.35" hidden="false" customHeight="true" outlineLevel="0" collapsed="false">
      <c r="A50" s="1101"/>
      <c r="B50" s="1109"/>
      <c r="D50" s="1100"/>
      <c r="E50" s="1100"/>
      <c r="F50" s="1091"/>
      <c r="G50" s="1110"/>
      <c r="I50" s="1053"/>
      <c r="J50" s="1098"/>
    </row>
    <row r="51" s="1052" customFormat="true" ht="30" hidden="false" customHeight="true" outlineLevel="0" collapsed="false">
      <c r="A51" s="1101" t="s">
        <v>1019</v>
      </c>
      <c r="B51" s="1089" t="s">
        <v>948</v>
      </c>
      <c r="D51" s="1097" t="s">
        <v>1020</v>
      </c>
      <c r="F51" s="1105"/>
      <c r="G51" s="1106" t="str">
        <f aca="false">IF(AND(ISBLANK(F51),C51="x",$N$8&gt;0),"Attenzione: domanda a risposta obbligatoria",IF(ISBLANK(F51),"",IF(ISNUMBER(F51),IF(F51-INT(F51)=0,"","  Errore ! Inserire un numero intero senza decimali"),"  Errore ! Inserire un numero intero senza decimali")))</f>
        <v/>
      </c>
      <c r="K51" s="1107" t="str">
        <f aca="false">LEFT(A47,3)</f>
        <v>ORG</v>
      </c>
      <c r="L51" s="1107" t="str">
        <f aca="false">RIGHT(A51,3)</f>
        <v>179</v>
      </c>
      <c r="M51" s="1107" t="str">
        <f aca="false">B47</f>
        <v>INT</v>
      </c>
      <c r="N51" s="1107" t="str">
        <f aca="false">IF(ISNUMBER(F51),ROUND(F51,0),"")</f>
        <v/>
      </c>
    </row>
    <row r="52" s="1052" customFormat="true" ht="4.35" hidden="false" customHeight="true" outlineLevel="0" collapsed="false">
      <c r="A52" s="1101"/>
      <c r="B52" s="1109"/>
      <c r="D52" s="1100"/>
      <c r="E52" s="1100"/>
      <c r="F52" s="1091"/>
      <c r="G52" s="1110"/>
      <c r="I52" s="1053"/>
      <c r="J52" s="1098"/>
    </row>
    <row r="53" s="1052" customFormat="true" ht="30" hidden="false" customHeight="true" outlineLevel="0" collapsed="false">
      <c r="A53" s="1101" t="s">
        <v>1021</v>
      </c>
      <c r="B53" s="1089" t="s">
        <v>948</v>
      </c>
      <c r="D53" s="1097" t="s">
        <v>1022</v>
      </c>
      <c r="F53" s="1105"/>
      <c r="G53" s="1106" t="str">
        <f aca="false">IF(AND(ISBLANK(F53),C53="x",$N$8&gt;0),"Attenzione: domanda a risposta obbligatoria",IF(ISBLANK(F53),"",IF(ISNUMBER(F53),IF(F53-INT(F53)=0,"","  Errore ! Inserire un numero intero senza decimali"),"  Errore ! Inserire un numero intero senza decimali")))</f>
        <v/>
      </c>
      <c r="K53" s="1107" t="str">
        <f aca="false">LEFT(A51,3)</f>
        <v>ORG</v>
      </c>
      <c r="L53" s="1107" t="str">
        <f aca="false">RIGHT(A53,3)</f>
        <v>270</v>
      </c>
      <c r="M53" s="1107" t="str">
        <f aca="false">B51</f>
        <v>INT</v>
      </c>
      <c r="N53" s="1107" t="str">
        <f aca="false">IF(ISNUMBER(F53),ROUND(F53,0),"")</f>
        <v/>
      </c>
    </row>
    <row r="54" s="1052" customFormat="true" ht="4.35" hidden="false" customHeight="true" outlineLevel="0" collapsed="false">
      <c r="A54" s="1101"/>
      <c r="B54" s="1109"/>
      <c r="D54" s="1100"/>
      <c r="E54" s="1100"/>
      <c r="F54" s="1091"/>
      <c r="G54" s="1110"/>
      <c r="I54" s="1053"/>
      <c r="J54" s="1098"/>
    </row>
    <row r="55" s="1052" customFormat="true" ht="30" hidden="false" customHeight="true" outlineLevel="0" collapsed="false">
      <c r="A55" s="1101" t="s">
        <v>1023</v>
      </c>
      <c r="B55" s="1089" t="s">
        <v>948</v>
      </c>
      <c r="D55" s="1097" t="s">
        <v>1024</v>
      </c>
      <c r="F55" s="1105"/>
      <c r="G55" s="1106" t="str">
        <f aca="false">IF(AND(ISBLANK(F55),C55="x",$N$8&gt;0),"Attenzione: domanda a risposta obbligatoria",IF(ISBLANK(F55),"",IF(ISNUMBER(F55),IF(F55-INT(F55)=0,"","  Errore ! Inserire un numero intero senza decimali"),"  Errore ! Inserire un numero intero senza decimali")))</f>
        <v/>
      </c>
      <c r="K55" s="1107" t="str">
        <f aca="false">LEFT(A55,3)</f>
        <v>ORG</v>
      </c>
      <c r="L55" s="1107" t="str">
        <f aca="false">RIGHT(A55,3)</f>
        <v>161</v>
      </c>
      <c r="M55" s="1107" t="str">
        <f aca="false">B55</f>
        <v>INT</v>
      </c>
      <c r="N55" s="1107" t="str">
        <f aca="false">IF(ISNUMBER(F55),ROUND(F55,0),"")</f>
        <v/>
      </c>
    </row>
    <row r="56" s="1052" customFormat="true" ht="4.35" hidden="false" customHeight="true" outlineLevel="0" collapsed="false">
      <c r="A56" s="1101"/>
      <c r="B56" s="1109"/>
      <c r="D56" s="1100"/>
      <c r="E56" s="1100"/>
      <c r="F56" s="1091"/>
      <c r="G56" s="1110"/>
      <c r="I56" s="1053"/>
      <c r="J56" s="1098"/>
    </row>
    <row r="57" s="1052" customFormat="true" ht="30" hidden="false" customHeight="true" outlineLevel="0" collapsed="false">
      <c r="A57" s="1101" t="s">
        <v>1025</v>
      </c>
      <c r="B57" s="1089" t="s">
        <v>948</v>
      </c>
      <c r="D57" s="1097" t="s">
        <v>1026</v>
      </c>
      <c r="F57" s="1105"/>
      <c r="G57" s="1106" t="str">
        <f aca="false">IF(AND(ISBLANK(F57),C57="x",$N$8&gt;0),"Attenzione: domanda a risposta obbligatoria",IF(ISBLANK(F57),"",IF(ISNUMBER(F57),IF(F57-INT(F57)=0,"","  Errore ! Inserire un numero intero senza decimali"),"  Errore ! Inserire un numero intero senza decimali")))</f>
        <v/>
      </c>
      <c r="K57" s="1107" t="str">
        <f aca="false">LEFT(A57,3)</f>
        <v>ORG</v>
      </c>
      <c r="L57" s="1107" t="str">
        <f aca="false">RIGHT(A57,3)</f>
        <v>271</v>
      </c>
      <c r="M57" s="1107" t="str">
        <f aca="false">B57</f>
        <v>INT</v>
      </c>
      <c r="N57" s="1107" t="str">
        <f aca="false">IF(ISNUMBER(F57),ROUND(F57,0),"")</f>
        <v/>
      </c>
    </row>
    <row r="58" s="1052" customFormat="true" ht="4.35" hidden="false" customHeight="true" outlineLevel="0" collapsed="false">
      <c r="A58" s="1101"/>
      <c r="B58" s="1109"/>
      <c r="D58" s="1100"/>
      <c r="E58" s="1100"/>
      <c r="F58" s="1091"/>
      <c r="G58" s="1110"/>
      <c r="I58" s="1053"/>
      <c r="J58" s="1098"/>
    </row>
    <row r="59" s="1052" customFormat="true" ht="30" hidden="false" customHeight="true" outlineLevel="0" collapsed="false">
      <c r="A59" s="1101" t="s">
        <v>1027</v>
      </c>
      <c r="B59" s="1089" t="s">
        <v>948</v>
      </c>
      <c r="D59" s="1097" t="s">
        <v>1028</v>
      </c>
      <c r="F59" s="1105"/>
      <c r="G59" s="1106" t="str">
        <f aca="false">IF(AND(ISBLANK(F59),C59="x",$N$8&gt;0),"Attenzione: domanda a risposta obbligatoria",IF(ISBLANK(F59),"",IF(ISNUMBER(F59),IF(F59-INT(F59)=0,"","  Errore ! Inserire un numero intero senza decimali"),"  Errore ! Inserire un numero intero senza decimali")))</f>
        <v/>
      </c>
      <c r="K59" s="1107" t="str">
        <f aca="false">LEFT(A59,3)</f>
        <v>ORG</v>
      </c>
      <c r="L59" s="1107" t="str">
        <f aca="false">RIGHT(A59,3)</f>
        <v>272</v>
      </c>
      <c r="M59" s="1107" t="str">
        <f aca="false">B59</f>
        <v>INT</v>
      </c>
      <c r="N59" s="1107" t="str">
        <f aca="false">IF(ISNUMBER(F59),ROUND(F59,0),"")</f>
        <v/>
      </c>
    </row>
    <row r="60" s="1052" customFormat="true" ht="4.35" hidden="false" customHeight="true" outlineLevel="0" collapsed="false">
      <c r="A60" s="1099"/>
      <c r="B60" s="1109"/>
      <c r="D60" s="1100"/>
      <c r="E60" s="1100"/>
      <c r="F60" s="1123"/>
      <c r="G60" s="1110"/>
      <c r="I60" s="1053"/>
      <c r="J60" s="1098"/>
    </row>
    <row r="61" s="1052" customFormat="true" ht="30" hidden="false" customHeight="true" outlineLevel="0" collapsed="false">
      <c r="A61" s="1093" t="s">
        <v>1029</v>
      </c>
      <c r="B61" s="1093"/>
      <c r="C61" s="1093"/>
      <c r="D61" s="1094" t="s">
        <v>1030</v>
      </c>
      <c r="E61" s="1095"/>
      <c r="F61" s="1096"/>
    </row>
    <row r="62" s="1052" customFormat="true" ht="4.35" hidden="false" customHeight="true" outlineLevel="0" collapsed="false">
      <c r="A62" s="1100"/>
      <c r="B62" s="1109"/>
      <c r="D62" s="1100"/>
      <c r="E62" s="1100"/>
      <c r="F62" s="1123"/>
      <c r="G62" s="1110"/>
      <c r="I62" s="1053"/>
      <c r="J62" s="1098"/>
    </row>
    <row r="63" s="1052" customFormat="true" ht="30" hidden="false" customHeight="true" outlineLevel="0" collapsed="false">
      <c r="A63" s="1099" t="s">
        <v>1031</v>
      </c>
      <c r="B63" s="1089" t="s">
        <v>948</v>
      </c>
      <c r="D63" s="1097" t="s">
        <v>1032</v>
      </c>
      <c r="F63" s="1105"/>
      <c r="G63" s="1106" t="str">
        <f aca="false">IF(AND(ISBLANK(F63),C63="x",$N$8&gt;0),"Attenzione: domanda a risposta obbligatoria",IF(ISBLANK(F63),"",IF(ISNUMBER(F63),IF(F63-INT(F63)=0,"","  Errore ! Inserire un numero intero senza decimali"),"  Errore ! Inserire un numero intero senza decimali")))</f>
        <v/>
      </c>
      <c r="K63" s="1107" t="str">
        <f aca="false">LEFT(A63,3)</f>
        <v>PRD</v>
      </c>
      <c r="L63" s="1107" t="str">
        <f aca="false">RIGHT(A63,3)</f>
        <v>137</v>
      </c>
      <c r="M63" s="1107" t="str">
        <f aca="false">B63</f>
        <v>INT</v>
      </c>
      <c r="N63" s="1107" t="str">
        <f aca="false">IF(ISNUMBER(F63),ROUND(F63,0),"")</f>
        <v/>
      </c>
    </row>
    <row r="64" s="1052" customFormat="true" ht="4.35" hidden="false" customHeight="true" outlineLevel="0" collapsed="false">
      <c r="A64" s="1099"/>
      <c r="B64" s="1109"/>
      <c r="D64" s="1100"/>
      <c r="E64" s="1100"/>
      <c r="F64" s="1091"/>
      <c r="G64" s="1110"/>
      <c r="I64" s="1053"/>
      <c r="J64" s="1098"/>
    </row>
    <row r="65" s="1052" customFormat="true" ht="30" hidden="false" customHeight="true" outlineLevel="0" collapsed="false">
      <c r="A65" s="1101" t="s">
        <v>1033</v>
      </c>
      <c r="B65" s="1089" t="s">
        <v>958</v>
      </c>
      <c r="D65" s="1104" t="s">
        <v>1034</v>
      </c>
      <c r="F65" s="1115"/>
      <c r="G65" s="1116" t="str">
        <f aca="false">IF(AND(ISBLANK(F65),C65="x",$N$8&gt;0),"Attenzione: domanda a risposta obbligatoria",IF(ISBLANK(F65),"",IF(ISNUMBER(F65),IF(F65-ROUND(F65,4)=0,"","  Errore ! Inserire una % con al massimo due valori decimali"),"  Errore ! Inserire una % con al massimo due valori decimali")))</f>
        <v/>
      </c>
      <c r="K65" s="1107" t="str">
        <f aca="false">LEFT(A65,3)</f>
        <v>PRD</v>
      </c>
      <c r="L65" s="1107" t="str">
        <f aca="false">RIGHT(A65,3)</f>
        <v>439</v>
      </c>
      <c r="M65" s="1107" t="str">
        <f aca="false">B65</f>
        <v>PERC</v>
      </c>
      <c r="N65" s="1107" t="str">
        <f aca="false">IF(ISNUMBER(F65),ROUND(F65,4)*100,"")</f>
        <v/>
      </c>
    </row>
    <row r="66" s="1052" customFormat="true" ht="4.35" hidden="false" customHeight="true" outlineLevel="0" collapsed="false">
      <c r="A66" s="1099"/>
      <c r="B66" s="1109"/>
      <c r="D66" s="1100"/>
      <c r="E66" s="1100"/>
      <c r="F66" s="1091"/>
      <c r="G66" s="1110"/>
      <c r="I66" s="1053"/>
      <c r="J66" s="1098"/>
    </row>
    <row r="67" s="1035" customFormat="true" ht="30" hidden="false" customHeight="true" outlineLevel="0" collapsed="false">
      <c r="A67" s="1101" t="s">
        <v>1035</v>
      </c>
      <c r="B67" s="1102" t="s">
        <v>948</v>
      </c>
      <c r="D67" s="1104" t="s">
        <v>1036</v>
      </c>
      <c r="F67" s="1111"/>
      <c r="G67" s="1106" t="str">
        <f aca="false">IF(AND(ISBLANK(F67),C67="x",$N$8&gt;0),"Attenzione: domanda a risposta obbligatoria",IF(ISBLANK(F67),"",IF(ISNUMBER(F67),IF(F67-INT(F67)=0,"","  Errore ! Inserire un numero intero senza decimali"),"  Errore ! Inserire un numero intero senza decimali")))</f>
        <v/>
      </c>
      <c r="K67" s="1156" t="str">
        <f aca="false">LEFT(A67,3)</f>
        <v>PRD</v>
      </c>
      <c r="L67" s="1156" t="str">
        <f aca="false">RIGHT(A67,3)</f>
        <v>115</v>
      </c>
      <c r="M67" s="1156" t="str">
        <f aca="false">B67</f>
        <v>INT</v>
      </c>
      <c r="N67" s="1156" t="str">
        <f aca="false">IF(ISNUMBER(F67),ROUND(F67,0),"")</f>
        <v/>
      </c>
    </row>
    <row r="68" s="1052" customFormat="true" ht="4.35" hidden="false" customHeight="true" outlineLevel="0" collapsed="false">
      <c r="A68" s="1099"/>
      <c r="B68" s="1109"/>
      <c r="D68" s="1100"/>
      <c r="E68" s="1100"/>
      <c r="F68" s="1091"/>
      <c r="G68" s="1110"/>
      <c r="I68" s="1053"/>
      <c r="J68" s="1098"/>
    </row>
    <row r="69" s="1161" customFormat="true" ht="30" hidden="false" customHeight="true" outlineLevel="0" collapsed="false">
      <c r="A69" s="1157" t="s">
        <v>1037</v>
      </c>
      <c r="B69" s="1158" t="s">
        <v>1038</v>
      </c>
      <c r="C69" s="1159"/>
      <c r="D69" s="1160" t="s">
        <v>1039</v>
      </c>
      <c r="F69" s="1162"/>
      <c r="G69" s="1163" t="str">
        <f aca="false">IF(AND(ISBLANK(F69),C69="x",$N$8&gt;0),"Attenzione: domanda a risposta obbligatoria",IF(ISBLANK(F69),"",IF(AND(LEN(F69)=1,OR(UPPER(F69)="N",UPPER(F69)="S")),"",IF(ISBLANK(F69),"","  Errore ! Inserire S o N"))))</f>
        <v/>
      </c>
      <c r="K69" s="1164" t="str">
        <f aca="false">LEFT(A69,3)</f>
        <v>PRD</v>
      </c>
      <c r="L69" s="1164" t="str">
        <f aca="false">RIGHT(A69,3)</f>
        <v>480</v>
      </c>
      <c r="M69" s="1164" t="str">
        <f aca="false">B69</f>
        <v>FLAG</v>
      </c>
      <c r="N69" s="1165" t="str">
        <f aca="false">IF(AND(LEN(F69)=1,OR(UPPER(F69)="N",UPPER(F69)="S")),UPPER(F69),"")</f>
        <v/>
      </c>
    </row>
    <row r="70" s="1161" customFormat="true" ht="4.35" hidden="false" customHeight="true" outlineLevel="0" collapsed="false">
      <c r="A70" s="1157"/>
      <c r="B70" s="1157"/>
      <c r="C70" s="1159"/>
      <c r="D70" s="1166"/>
      <c r="E70" s="1167"/>
      <c r="F70" s="1168"/>
      <c r="G70" s="1169"/>
    </row>
    <row r="71" s="1161" customFormat="true" ht="30" hidden="false" customHeight="true" outlineLevel="0" collapsed="false">
      <c r="A71" s="1157" t="s">
        <v>1040</v>
      </c>
      <c r="B71" s="1158" t="s">
        <v>948</v>
      </c>
      <c r="C71" s="1159"/>
      <c r="D71" s="1160" t="s">
        <v>1041</v>
      </c>
      <c r="F71" s="1170"/>
      <c r="G71" s="1163" t="str">
        <f aca="false">IF(AND(ISBLANK(F71),C71="x",$N$8&gt;0),"Attenzione: domanda a risposta obbligatoria",IF(ISBLANK(F71),"",IF(ISNUMBER(F71),IF(F71-INT(F71)=0,"","  Errore ! Inserire un numero intero senza decimali"),"  Errore ! Inserire un numero intero senza decimali")))</f>
        <v/>
      </c>
      <c r="K71" s="1164" t="str">
        <f aca="false">LEFT(A71,3)</f>
        <v>PRD</v>
      </c>
      <c r="L71" s="1164" t="str">
        <f aca="false">RIGHT(A71,3)</f>
        <v>481</v>
      </c>
      <c r="M71" s="1164" t="str">
        <f aca="false">B71</f>
        <v>INT</v>
      </c>
      <c r="N71" s="1164" t="str">
        <f aca="false">IF(ISNUMBER(F71),ROUND(F71,0),"")</f>
        <v/>
      </c>
    </row>
    <row r="72" s="1161" customFormat="true" ht="4.35" hidden="false" customHeight="true" outlineLevel="0" collapsed="false">
      <c r="A72" s="1157"/>
      <c r="B72" s="1157"/>
      <c r="C72" s="1159"/>
      <c r="D72" s="1166"/>
      <c r="E72" s="1167"/>
      <c r="F72" s="1168"/>
      <c r="G72" s="1169"/>
    </row>
    <row r="73" s="1161" customFormat="true" ht="30" hidden="false" customHeight="true" outlineLevel="0" collapsed="false">
      <c r="A73" s="1157" t="s">
        <v>1042</v>
      </c>
      <c r="B73" s="1158" t="s">
        <v>948</v>
      </c>
      <c r="C73" s="1159"/>
      <c r="D73" s="1160" t="s">
        <v>1043</v>
      </c>
      <c r="F73" s="1170"/>
      <c r="G73" s="1163" t="str">
        <f aca="false">IF(AND(ISBLANK(F73),C73="x",$N$8&gt;0),"Attenzione: domanda a risposta obbligatoria",IF(ISBLANK(F73),"",IF(ISNUMBER(F73),IF(F73-INT(F73)=0,"","  Errore ! Inserire un numero intero senza decimali"),"  Errore ! Inserire un numero intero senza decimali")))</f>
        <v/>
      </c>
      <c r="K73" s="1164" t="str">
        <f aca="false">LEFT(A73,3)</f>
        <v>PRD</v>
      </c>
      <c r="L73" s="1164" t="str">
        <f aca="false">RIGHT(A73,3)</f>
        <v>482</v>
      </c>
      <c r="M73" s="1164" t="str">
        <f aca="false">B73</f>
        <v>INT</v>
      </c>
      <c r="N73" s="1164" t="str">
        <f aca="false">IF(ISNUMBER(F73),ROUND(F73,0),"")</f>
        <v/>
      </c>
    </row>
    <row r="74" s="1161" customFormat="true" ht="4.35" hidden="false" customHeight="true" outlineLevel="0" collapsed="false">
      <c r="A74" s="1171"/>
      <c r="B74" s="1171"/>
      <c r="D74" s="1172"/>
      <c r="E74" s="1167"/>
      <c r="F74" s="1168"/>
      <c r="G74" s="1169"/>
    </row>
    <row r="75" s="1052" customFormat="true" ht="4.35" hidden="false" customHeight="true" outlineLevel="0" collapsed="false">
      <c r="A75" s="1108"/>
      <c r="B75" s="1109"/>
      <c r="D75" s="1100"/>
      <c r="E75" s="1100"/>
      <c r="F75" s="1123"/>
      <c r="G75" s="1110"/>
      <c r="I75" s="1053"/>
      <c r="J75" s="1098"/>
    </row>
    <row r="76" s="1052" customFormat="true" ht="30" hidden="false" customHeight="true" outlineLevel="0" collapsed="false">
      <c r="A76" s="1093" t="s">
        <v>1044</v>
      </c>
      <c r="B76" s="1093"/>
      <c r="C76" s="1093"/>
      <c r="D76" s="1094" t="s">
        <v>1045</v>
      </c>
      <c r="E76" s="1095"/>
      <c r="F76" s="1096"/>
      <c r="G76" s="1110"/>
      <c r="I76" s="1053"/>
      <c r="J76" s="1098"/>
    </row>
    <row r="77" s="1052" customFormat="true" ht="4.35" hidden="false" customHeight="true" outlineLevel="0" collapsed="false">
      <c r="A77" s="1100"/>
      <c r="B77" s="1109"/>
      <c r="D77" s="1100"/>
      <c r="E77" s="1100"/>
      <c r="F77" s="1123"/>
      <c r="G77" s="1110"/>
      <c r="I77" s="1053"/>
      <c r="J77" s="1098"/>
    </row>
    <row r="78" s="1052" customFormat="true" ht="30" hidden="false" customHeight="true" outlineLevel="0" collapsed="false">
      <c r="A78" s="1099" t="s">
        <v>1046</v>
      </c>
      <c r="B78" s="1089" t="s">
        <v>1038</v>
      </c>
      <c r="D78" s="1097" t="s">
        <v>1047</v>
      </c>
      <c r="F78" s="1173"/>
      <c r="G78" s="1106" t="str">
        <f aca="false">IF(AND(ISBLANK(F78),C78="x",$N$8&gt;0),"Attenzione: domanda a risposta obbligatoria",IF(ISBLANK(F78),"",IF(AND(LEN(F78)=1,OR(UPPER(F78)="N",UPPER(F78)="S")),"",IF(ISBLANK(F78),"","  Errore ! Inserire S o N"))))</f>
        <v/>
      </c>
      <c r="K78" s="1107" t="str">
        <f aca="false">LEFT(A78,3)</f>
        <v>CPL</v>
      </c>
      <c r="L78" s="1107" t="str">
        <f aca="false">RIGHT(A78,3)</f>
        <v>120</v>
      </c>
      <c r="M78" s="1107" t="str">
        <f aca="false">B78</f>
        <v>FLAG</v>
      </c>
      <c r="N78" s="1107" t="str">
        <f aca="false">IF(AND(LEN(F78)=1,OR(UPPER(F78)="N",UPPER(F78)="S")),UPPER(F78),"")</f>
        <v/>
      </c>
    </row>
    <row r="79" s="1052" customFormat="true" ht="4.35" hidden="false" customHeight="true" outlineLevel="0" collapsed="false">
      <c r="A79" s="1108"/>
      <c r="B79" s="1109"/>
      <c r="D79" s="1100"/>
      <c r="E79" s="1100"/>
      <c r="F79" s="1091"/>
      <c r="G79" s="1110"/>
      <c r="I79" s="1053"/>
      <c r="J79" s="1098"/>
    </row>
    <row r="80" s="1052" customFormat="true" ht="30" hidden="false" customHeight="true" outlineLevel="0" collapsed="false">
      <c r="A80" s="1099" t="s">
        <v>1048</v>
      </c>
      <c r="B80" s="1089" t="s">
        <v>1038</v>
      </c>
      <c r="D80" s="1097" t="s">
        <v>1049</v>
      </c>
      <c r="F80" s="1173"/>
      <c r="G80" s="1106" t="str">
        <f aca="false">IF(OR(ISBLANK(F80),F80="Singola",F80="Associata"),"","  Errore ! Inserire Singola o Associata")</f>
        <v/>
      </c>
      <c r="K80" s="1107" t="str">
        <f aca="false">LEFT(A80,3)</f>
        <v>CPL</v>
      </c>
      <c r="L80" s="1107" t="str">
        <f aca="false">RIGHT(A80,3)</f>
        <v>150</v>
      </c>
      <c r="M80" s="1107" t="str">
        <f aca="false">B80</f>
        <v>FLAG</v>
      </c>
      <c r="N80" s="1107" t="str">
        <f aca="false">IF(F80="singola","S",IF(F80="associata","N",""))</f>
        <v/>
      </c>
    </row>
    <row r="81" s="1052" customFormat="true" ht="4.35" hidden="false" customHeight="true" outlineLevel="0" collapsed="false">
      <c r="A81" s="1108"/>
      <c r="B81" s="1109"/>
      <c r="D81" s="1100"/>
      <c r="E81" s="1100"/>
      <c r="F81" s="1091"/>
      <c r="G81" s="1110"/>
      <c r="I81" s="1053"/>
      <c r="J81" s="1098"/>
    </row>
    <row r="82" s="1052" customFormat="true" ht="30" hidden="false" customHeight="true" outlineLevel="0" collapsed="false">
      <c r="A82" s="1101" t="s">
        <v>1050</v>
      </c>
      <c r="B82" s="1089" t="s">
        <v>1038</v>
      </c>
      <c r="D82" s="1104" t="s">
        <v>1051</v>
      </c>
      <c r="F82" s="1173"/>
      <c r="G82" s="1106" t="str">
        <f aca="false">IF(AND(ISBLANK(F82),C82="x",$N$8&gt;0),"Attenzione: domanda a risposta obbligatoria",IF(ISBLANK(F82),"",IF(AND(LEN(F82)=1,OR(UPPER(F82)="N",UPPER(F82)="S")),"",IF(ISBLANK(F82),"","  Errore ! Inserire S o N"))))</f>
        <v/>
      </c>
      <c r="K82" s="1107" t="str">
        <f aca="false">LEFT(A82,3)</f>
        <v>CPL</v>
      </c>
      <c r="L82" s="1107" t="str">
        <f aca="false">RIGHT(A82,3)</f>
        <v>286</v>
      </c>
      <c r="M82" s="1107" t="str">
        <f aca="false">B82</f>
        <v>FLAG</v>
      </c>
      <c r="N82" s="1107" t="str">
        <f aca="false">IF(AND(LEN(F82)=1,OR(UPPER(F82)="N",UPPER(F82)="S")),UPPER(F82),"")</f>
        <v/>
      </c>
    </row>
    <row r="83" s="1052" customFormat="true" ht="4.35" hidden="false" customHeight="true" outlineLevel="0" collapsed="false">
      <c r="A83" s="1108"/>
      <c r="B83" s="1109"/>
      <c r="D83" s="1100"/>
      <c r="E83" s="1100"/>
      <c r="F83" s="1091"/>
      <c r="G83" s="1110"/>
      <c r="I83" s="1053"/>
      <c r="J83" s="1098"/>
    </row>
    <row r="84" s="1052" customFormat="true" ht="30" hidden="false" customHeight="true" outlineLevel="0" collapsed="false">
      <c r="A84" s="1101" t="s">
        <v>1052</v>
      </c>
      <c r="B84" s="1089" t="s">
        <v>1038</v>
      </c>
      <c r="D84" s="1097" t="s">
        <v>1053</v>
      </c>
      <c r="F84" s="1173"/>
      <c r="G84" s="1106" t="str">
        <f aca="false">IF(OR(ISBLANK(F84),F84="Singola",F84="Associata"),"","  Errore ! Inserire Singola o Associata")</f>
        <v/>
      </c>
      <c r="K84" s="1107" t="str">
        <f aca="false">LEFT(A84,3)</f>
        <v>CPL</v>
      </c>
      <c r="L84" s="1107" t="str">
        <f aca="false">RIGHT(A84,3)</f>
        <v>147</v>
      </c>
      <c r="M84" s="1107" t="str">
        <f aca="false">B84</f>
        <v>FLAG</v>
      </c>
      <c r="N84" s="1107" t="str">
        <f aca="false">IF(F84="singola","S",IF(F84="associata","N",""))</f>
        <v/>
      </c>
    </row>
    <row r="85" s="1052" customFormat="true" ht="4.35" hidden="false" customHeight="true" outlineLevel="0" collapsed="false">
      <c r="A85" s="1108"/>
      <c r="B85" s="1109"/>
      <c r="D85" s="1100"/>
      <c r="E85" s="1100"/>
      <c r="F85" s="1091"/>
      <c r="G85" s="1110"/>
      <c r="I85" s="1053"/>
      <c r="J85" s="1098"/>
    </row>
    <row r="86" s="1052" customFormat="true" ht="30" hidden="false" customHeight="true" outlineLevel="0" collapsed="false">
      <c r="A86" s="1093" t="s">
        <v>968</v>
      </c>
      <c r="B86" s="1093"/>
      <c r="C86" s="1093"/>
      <c r="D86" s="1094" t="s">
        <v>969</v>
      </c>
      <c r="E86" s="1095"/>
      <c r="F86" s="1096"/>
      <c r="G86" s="1110"/>
      <c r="I86" s="1053"/>
      <c r="J86" s="1098"/>
    </row>
    <row r="87" s="1052" customFormat="true" ht="4.35" hidden="false" customHeight="true" outlineLevel="0" collapsed="false">
      <c r="A87" s="1108"/>
      <c r="B87" s="1109"/>
      <c r="D87" s="1100"/>
      <c r="E87" s="1100"/>
      <c r="F87" s="1123"/>
      <c r="G87" s="1110"/>
      <c r="I87" s="1053"/>
      <c r="J87" s="1098"/>
    </row>
    <row r="88" s="1052" customFormat="true" ht="15.6" hidden="false" customHeight="false" outlineLevel="0" collapsed="false">
      <c r="A88" s="1099" t="s">
        <v>970</v>
      </c>
      <c r="B88" s="1089" t="s">
        <v>971</v>
      </c>
      <c r="D88" s="1100" t="s">
        <v>972</v>
      </c>
      <c r="F88" s="1123"/>
      <c r="G88" s="1110"/>
      <c r="K88" s="1107" t="str">
        <f aca="false">LEFT(A88,3)</f>
        <v>INF</v>
      </c>
      <c r="L88" s="1107" t="str">
        <f aca="false">RIGHT(A88,3)</f>
        <v>209</v>
      </c>
      <c r="M88" s="1107" t="str">
        <f aca="false">B88</f>
        <v>NOTE</v>
      </c>
      <c r="N88" s="1052" t="str">
        <f aca="false">IF(ISBLANK(D89),"",LEFT(D89,1500))</f>
        <v/>
      </c>
    </row>
    <row r="89" s="1052" customFormat="true" ht="45" hidden="false" customHeight="true" outlineLevel="0" collapsed="false">
      <c r="A89" s="1124"/>
      <c r="B89" s="1125"/>
      <c r="D89" s="1126"/>
      <c r="E89" s="1126"/>
      <c r="F89" s="1126"/>
      <c r="G89" s="1106" t="str">
        <f aca="false">IF(LEN(D89)&gt;1500,"Attenzione, è stato superato il numero massimo di 1500 caratteri","")</f>
        <v/>
      </c>
      <c r="I89" s="1053"/>
    </row>
    <row r="90" s="1052" customFormat="true" ht="15.6" hidden="false" customHeight="false" outlineLevel="0" collapsed="false">
      <c r="A90" s="1127"/>
      <c r="B90" s="1089"/>
      <c r="D90" s="1100"/>
      <c r="E90" s="1100"/>
      <c r="F90" s="1128"/>
      <c r="G90" s="1110"/>
      <c r="I90" s="1053"/>
      <c r="J90" s="1054"/>
    </row>
    <row r="91" s="1052" customFormat="true" ht="15.6" hidden="false" customHeight="false" outlineLevel="0" collapsed="false">
      <c r="A91" s="1099" t="s">
        <v>973</v>
      </c>
      <c r="B91" s="1089" t="s">
        <v>971</v>
      </c>
      <c r="D91" s="1100" t="s">
        <v>974</v>
      </c>
      <c r="F91" s="1123"/>
      <c r="G91" s="1110"/>
      <c r="K91" s="1107" t="str">
        <f aca="false">LEFT(A91,3)</f>
        <v>INF</v>
      </c>
      <c r="L91" s="1107" t="str">
        <f aca="false">RIGHT(A91,3)</f>
        <v>127</v>
      </c>
      <c r="M91" s="1107" t="str">
        <f aca="false">B91</f>
        <v>NOTE</v>
      </c>
      <c r="N91" s="1052" t="str">
        <f aca="false">IF(ISBLANK(D92),"",LEFT(D92,1500))</f>
        <v/>
      </c>
    </row>
    <row r="92" s="1052" customFormat="true" ht="45" hidden="false" customHeight="true" outlineLevel="0" collapsed="false">
      <c r="A92" s="1124"/>
      <c r="B92" s="1125"/>
      <c r="D92" s="1126"/>
      <c r="E92" s="1126"/>
      <c r="F92" s="1126"/>
      <c r="G92" s="1106" t="str">
        <f aca="false">IF(LEN(D92)&gt;1500,"Attenzione, è stato superato il numero massimo di 1500 caratteri","")</f>
        <v/>
      </c>
      <c r="I92" s="1053"/>
      <c r="K92" s="1129" t="s">
        <v>695</v>
      </c>
    </row>
    <row r="93" s="880" customFormat="true" ht="25.35" hidden="false" customHeight="true" outlineLevel="0" collapsed="false">
      <c r="A93" s="1131" t="s">
        <v>1054</v>
      </c>
      <c r="B93" s="920"/>
      <c r="C93" s="1174"/>
      <c r="D93" s="1174"/>
      <c r="E93" s="1174"/>
      <c r="F93" s="1174"/>
    </row>
    <row r="94" customFormat="false" ht="15" hidden="false" customHeight="false" outlineLevel="0" collapsed="false">
      <c r="A94" s="1135" t="s">
        <v>1055</v>
      </c>
    </row>
  </sheetData>
  <sheetProtection algorithmName="SHA-512" hashValue="K4I6GxakxwdKhAfa9pfEk7uBi8oRHHn5h2MTPiucnf/g3Mb2Nz+xRvpKTO8VSzzha6Lx960ksMCKYRoB/7640w==" saltValue="b7EBtocNcz7Blb/jX9fvXw==" spinCount="100000" sheet="true" formatColumns="false" selectLockedCells="true"/>
  <mergeCells count="14">
    <mergeCell ref="A2:F2"/>
    <mergeCell ref="G2:G3"/>
    <mergeCell ref="A3:F3"/>
    <mergeCell ref="G5:G6"/>
    <mergeCell ref="A6:F6"/>
    <mergeCell ref="A11:C11"/>
    <mergeCell ref="A21:C21"/>
    <mergeCell ref="A33:C33"/>
    <mergeCell ref="A37:C37"/>
    <mergeCell ref="A61:C61"/>
    <mergeCell ref="A76:C76"/>
    <mergeCell ref="A86:C86"/>
    <mergeCell ref="D89:F89"/>
    <mergeCell ref="D92:F92"/>
  </mergeCells>
  <dataValidations count="7">
    <dataValidation allowBlank="true" error="Digitare 'S' o 'N' o lasciare in bianco" errorTitle="Errore di digitazione" operator="between" showDropDown="true" showErrorMessage="true" showInputMessage="true" sqref="F69 IS69 SO69 ACK69 AMG69 F78 IS78 SO78 ACK78 AMG78 F82 IS82 SO82 ACK82 AMG82" type="list">
      <formula1>"s,n,S,N"</formula1>
      <formula2>0</formula2>
    </dataValidation>
    <dataValidation allowBlank="true" error="Digitare una data valida nel formato gg/mm/aaaa" errorTitle="Errore di digitazione" operator="between" showDropDown="false" showErrorMessage="true" showInputMessage="true" sqref="F16 IS16 SO16 ACK16 AMG16" type="date">
      <formula1>42005</formula1>
      <formula2>TODAY()</formula2>
    </dataValidation>
    <dataValidation allowBlank="true" error="Inserire massimo 1500 caratteri" errorTitle="Errore di digitazione" operator="between" showDropDown="false" showErrorMessage="true" showInputMessage="true" sqref="D89:F89 IQ89:IS89 SM89:SO89 ACI89:ACK89 AME89:AMG89 D92:F92 IQ92:IS92 SM92:SO92 ACI92:ACK92 AME92:AMG92" type="textLength">
      <formula1>0</formula1>
      <formula2>1500</formula2>
    </dataValidation>
    <dataValidation allowBlank="false" error="Digitare 'Singola' o 'Associata' o lasciare in bianco" errorTitle="Errore di digitazione" operator="between" showDropDown="false" showErrorMessage="true" showInputMessage="true" sqref="F80 IS80 SO80 ACK80 AMG80 F84 IS84 SO84 ACK84 AMG84" type="list">
      <formula1>"Singola,Associata"</formula1>
      <formula2>0</formula2>
    </dataValidation>
    <dataValidation allowBlank="true" error="Inserire solo valori percentuali con al massimo due cifre decimali e chiudere con il simbolo %." errorTitle="Errore di digitazione" operator="between" showDropDown="false" showErrorMessage="true" showInputMessage="true" sqref="F65 IS65 SO65 ACK65 AMG65" type="custom">
      <formula1>OR(A1=0,A1-INT(A1*10000)/10000=0)</formula1>
      <formula2>0</formula2>
    </dataValidation>
    <dataValidation allowBlank="true" error="Digitare una data non anteriore al 1 Gennaio dell'anno precedente quello di rilevazione (gg/mm/aaaa)" errorTitle="Errore di digitazione" operator="between" showDropDown="false" showErrorMessage="true" showInputMessage="true" sqref="F13 F15 F17" type="date">
      <formula1>44562</formula1>
      <formula2>TODAY()</formula2>
    </dataValidation>
    <dataValidation allowBlank="true" error="Inserire solo numeri interi o lasciare vuoto." errorTitle="Errore di digitazione" operator="lessThan" showDropDown="false" showErrorMessage="true" showInputMessage="true" sqref="F19 IS19 SO19 ACK19 AMG19 F23 IS23 SO23 ACK23 AMG23 F25 IS25 SO25 ACK25 AMG25 F27 IS27 SO27 ACK27 AMG27 F29 IS29 SO29 ACK29 AMG29 F31 IS31 SO31 ACK31 AMG31 F35 IS35 SO35 ACK35 AMG35 F39 IS39 SO39 ACK39 AMG39 F41 IS41 SO41 ACK41 AMG41 F43 IS43 SO43 ACK43 AMG43 F45 IS45 SO45 ACK45 AMG45 F47 IS47 SO47 ACK47 AMG47 F49 IS49 SO49 ACK49 AMG49 F51 IS51 SO51 ACK51 AMG51 F53 IS53 SO53 ACK53 AMG53 F55 IS55 SO55 ACK55 AMG55 F57 IS57 SO57 ACK57 AMG57 F59 IS59 SO59 ACK59 AMG59 F63 IS63 SO63 ACK63 AMG63 F67 IS67 SO67 ACK67 AMG67 F71 IS71 SO71 ACK71 AMG71 F73 IS73 SO73 ACK73 AMG73" type="whole">
      <formula1>100000000000000</formula1>
      <formula2>0</formula2>
    </dataValidation>
  </dataValidations>
  <printOptions headings="false" gridLines="false" gridLinesSet="true" horizontalCentered="true" verticalCentered="false"/>
  <pageMargins left="0.39375" right="0.39375" top="0.7875" bottom="0.39375" header="0.511805555555555" footer="0.511805555555555"/>
  <pageSetup paperSize="9" scale="100" firstPageNumber="0" fitToWidth="1" fitToHeight="3"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30" man="true" max="16383" min="0"/>
  </rowBreaks>
</worksheet>
</file>

<file path=xl/worksheets/sheet27.xml><?xml version="1.0" encoding="utf-8"?>
<worksheet xmlns="http://schemas.openxmlformats.org/spreadsheetml/2006/main" xmlns:r="http://schemas.openxmlformats.org/officeDocument/2006/relationships">
  <sheetPr filterMode="false">
    <pageSetUpPr fitToPage="true"/>
  </sheetPr>
  <dimension ref="A1:N139"/>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F13" activeCellId="0" sqref="F13"/>
    </sheetView>
  </sheetViews>
  <sheetFormatPr defaultColWidth="9.296875" defaultRowHeight="15" zeroHeight="false" outlineLevelRow="0" outlineLevelCol="0"/>
  <cols>
    <col collapsed="false" customWidth="true" hidden="false" outlineLevel="0" max="1" min="1" style="1047" width="10.72"/>
    <col collapsed="false" customWidth="true" hidden="false" outlineLevel="0" max="2" min="2" style="1047" width="8.72"/>
    <col collapsed="false" customWidth="true" hidden="false" outlineLevel="0" max="3" min="3" style="1049" width="2.72"/>
    <col collapsed="false" customWidth="true" hidden="false" outlineLevel="0" max="4" min="4" style="1049" width="180.71"/>
    <col collapsed="false" customWidth="true" hidden="false" outlineLevel="0" max="5" min="5" style="1049" width="2.72"/>
    <col collapsed="false" customWidth="true" hidden="false" outlineLevel="0" max="6" min="6" style="1050" width="20.72"/>
    <col collapsed="false" customWidth="true" hidden="false" outlineLevel="0" max="7" min="7" style="1051" width="50.71"/>
    <col collapsed="false" customWidth="true" hidden="false" outlineLevel="0" max="10" min="8" style="1049" width="12"/>
    <col collapsed="false" customWidth="true" hidden="true" outlineLevel="0" max="13" min="11" style="1049" width="12"/>
    <col collapsed="false" customWidth="true" hidden="true" outlineLevel="0" max="14" min="14" style="1049" width="14.72"/>
    <col collapsed="false" customWidth="false" hidden="false" outlineLevel="0" max="247" min="15" style="1049" width="9.29"/>
    <col collapsed="false" customWidth="true" hidden="false" outlineLevel="0" max="248" min="248" style="1049" width="10.72"/>
    <col collapsed="false" customWidth="true" hidden="false" outlineLevel="0" max="249" min="249" style="1049" width="8.72"/>
    <col collapsed="false" customWidth="true" hidden="false" outlineLevel="0" max="250" min="250" style="1049" width="2.72"/>
    <col collapsed="false" customWidth="true" hidden="false" outlineLevel="0" max="251" min="251" style="1049" width="180.71"/>
    <col collapsed="false" customWidth="true" hidden="false" outlineLevel="0" max="252" min="252" style="1049" width="2.72"/>
    <col collapsed="false" customWidth="true" hidden="false" outlineLevel="0" max="253" min="253" style="1049" width="20.72"/>
    <col collapsed="false" customWidth="true" hidden="false" outlineLevel="0" max="254" min="254" style="1049" width="50.71"/>
    <col collapsed="false" customWidth="true" hidden="false" outlineLevel="0" max="260" min="255" style="1049" width="12"/>
    <col collapsed="false" customWidth="true" hidden="false" outlineLevel="0" max="261" min="261" style="1049" width="14.72"/>
    <col collapsed="false" customWidth="true" hidden="false" outlineLevel="0" max="263" min="262" style="1049" width="12"/>
    <col collapsed="false" customWidth="false" hidden="false" outlineLevel="0" max="503" min="264" style="1049" width="9.29"/>
    <col collapsed="false" customWidth="true" hidden="false" outlineLevel="0" max="504" min="504" style="1049" width="10.72"/>
    <col collapsed="false" customWidth="true" hidden="false" outlineLevel="0" max="505" min="505" style="1049" width="8.72"/>
    <col collapsed="false" customWidth="true" hidden="false" outlineLevel="0" max="506" min="506" style="1049" width="2.72"/>
    <col collapsed="false" customWidth="true" hidden="false" outlineLevel="0" max="507" min="507" style="1049" width="180.71"/>
    <col collapsed="false" customWidth="true" hidden="false" outlineLevel="0" max="508" min="508" style="1049" width="2.72"/>
    <col collapsed="false" customWidth="true" hidden="false" outlineLevel="0" max="509" min="509" style="1049" width="20.72"/>
    <col collapsed="false" customWidth="true" hidden="false" outlineLevel="0" max="510" min="510" style="1049" width="50.71"/>
    <col collapsed="false" customWidth="true" hidden="false" outlineLevel="0" max="516" min="511" style="1049" width="12"/>
    <col collapsed="false" customWidth="true" hidden="false" outlineLevel="0" max="517" min="517" style="1049" width="14.72"/>
    <col collapsed="false" customWidth="true" hidden="false" outlineLevel="0" max="519" min="518" style="1049" width="12"/>
    <col collapsed="false" customWidth="false" hidden="false" outlineLevel="0" max="759" min="520" style="1049" width="9.29"/>
    <col collapsed="false" customWidth="true" hidden="false" outlineLevel="0" max="760" min="760" style="1049" width="10.72"/>
    <col collapsed="false" customWidth="true" hidden="false" outlineLevel="0" max="761" min="761" style="1049" width="8.72"/>
    <col collapsed="false" customWidth="true" hidden="false" outlineLevel="0" max="762" min="762" style="1049" width="2.72"/>
    <col collapsed="false" customWidth="true" hidden="false" outlineLevel="0" max="763" min="763" style="1049" width="180.71"/>
    <col collapsed="false" customWidth="true" hidden="false" outlineLevel="0" max="764" min="764" style="1049" width="2.72"/>
    <col collapsed="false" customWidth="true" hidden="false" outlineLevel="0" max="765" min="765" style="1049" width="20.72"/>
    <col collapsed="false" customWidth="true" hidden="false" outlineLevel="0" max="766" min="766" style="1049" width="50.71"/>
    <col collapsed="false" customWidth="true" hidden="false" outlineLevel="0" max="772" min="767" style="1049" width="12"/>
    <col collapsed="false" customWidth="true" hidden="false" outlineLevel="0" max="773" min="773" style="1049" width="14.72"/>
    <col collapsed="false" customWidth="true" hidden="false" outlineLevel="0" max="775" min="774" style="1049" width="12"/>
    <col collapsed="false" customWidth="false" hidden="false" outlineLevel="0" max="1015" min="776" style="1049" width="9.29"/>
    <col collapsed="false" customWidth="true" hidden="false" outlineLevel="0" max="1016" min="1016" style="1049" width="10.72"/>
    <col collapsed="false" customWidth="true" hidden="false" outlineLevel="0" max="1017" min="1017" style="1049" width="8.72"/>
    <col collapsed="false" customWidth="true" hidden="false" outlineLevel="0" max="1018" min="1018" style="1049" width="2.72"/>
    <col collapsed="false" customWidth="true" hidden="false" outlineLevel="0" max="1019" min="1019" style="1049" width="180.71"/>
    <col collapsed="false" customWidth="true" hidden="false" outlineLevel="0" max="1020" min="1020" style="1049" width="2.72"/>
    <col collapsed="false" customWidth="true" hidden="false" outlineLevel="0" max="1021" min="1021" style="1049" width="20.72"/>
    <col collapsed="false" customWidth="true" hidden="false" outlineLevel="0" max="1022" min="1022" style="1049" width="50.71"/>
    <col collapsed="false" customWidth="true" hidden="false" outlineLevel="0" max="1024" min="1023" style="1049" width="12"/>
  </cols>
  <sheetData>
    <row r="1" s="1061" customFormat="true" ht="35.1" hidden="false" customHeight="true" outlineLevel="0" collapsed="false">
      <c r="A1" s="1055"/>
      <c r="B1" s="1055"/>
      <c r="C1" s="1055"/>
      <c r="D1" s="1057"/>
      <c r="E1" s="1058"/>
      <c r="F1" s="1058"/>
      <c r="G1" s="1059" t="s">
        <v>939</v>
      </c>
      <c r="H1" s="1175" t="s">
        <v>601</v>
      </c>
    </row>
    <row r="2" s="1061" customFormat="true" ht="35.1" hidden="false" customHeight="true" outlineLevel="0" collapsed="false">
      <c r="A2" s="1063" t="s">
        <v>940</v>
      </c>
      <c r="B2" s="1063"/>
      <c r="C2" s="1063"/>
      <c r="D2" s="1063"/>
      <c r="E2" s="1063"/>
      <c r="F2" s="1063"/>
      <c r="G2" s="1064" t="str">
        <f aca="false">IF(AND(ISBLANK($F$23),SUM('t15(3)'!$W$1:$W$65528)+SUM('t15(3)'!$R$1:$R$65529)&gt;0),"Attenzione: è necessario compilare la domanda LEG428 !!!","OK")</f>
        <v>OK</v>
      </c>
    </row>
    <row r="3" s="1067" customFormat="true" ht="35.1" hidden="false" customHeight="true" outlineLevel="0" collapsed="false">
      <c r="A3" s="1063" t="s">
        <v>941</v>
      </c>
      <c r="B3" s="1063"/>
      <c r="C3" s="1063"/>
      <c r="D3" s="1063"/>
      <c r="E3" s="1063"/>
      <c r="F3" s="1063"/>
      <c r="G3" s="1064"/>
      <c r="K3" s="1176"/>
    </row>
    <row r="4" s="1074" customFormat="true" ht="35.1" hidden="false" customHeight="true" outlineLevel="0" collapsed="false">
      <c r="A4" s="1068"/>
      <c r="B4" s="1177"/>
      <c r="C4" s="1177"/>
      <c r="D4" s="1070"/>
      <c r="E4" s="1071"/>
      <c r="F4" s="1072"/>
      <c r="G4" s="1073" t="s">
        <v>942</v>
      </c>
    </row>
    <row r="5" s="1074" customFormat="true" ht="35.1" hidden="false" customHeight="true" outlineLevel="0" collapsed="false">
      <c r="A5" s="1076"/>
      <c r="B5" s="1076"/>
      <c r="D5" s="1178"/>
      <c r="E5" s="1078"/>
      <c r="F5" s="1079"/>
      <c r="G5" s="1064" t="str">
        <f aca="false">IF(AND(ISBLANK(F13),ISBLANK(F17)),"OK",IF(AND(OR(ISBLANK(F13),YEAR(F13)&gt;t1!L1-1),OR(ISBLANK(F17),YEAR(F17)&gt;t1!L1-1)),"OK","Attenzione: almeno una data di certificazione è antececedente l'anno "&amp;t1!L1&amp;", è necessario giustificare"))</f>
        <v>OK</v>
      </c>
    </row>
    <row r="6" s="1074" customFormat="true" ht="35.1" hidden="false" customHeight="true" outlineLevel="0" collapsed="false">
      <c r="A6" s="1081" t="str">
        <f aca="false">t1!$A$1</f>
        <v>REGIONI ED AUTONOMIE LOCALI - anno 2023</v>
      </c>
      <c r="B6" s="1081"/>
      <c r="C6" s="1081"/>
      <c r="D6" s="1081"/>
      <c r="E6" s="1081"/>
      <c r="F6" s="1081"/>
      <c r="G6" s="1064"/>
    </row>
    <row r="7" s="1074" customFormat="true" ht="35.1" hidden="false" customHeight="true" outlineLevel="0" collapsed="false">
      <c r="A7" s="1179"/>
      <c r="B7" s="1179"/>
      <c r="D7" s="1085" t="s">
        <v>1056</v>
      </c>
      <c r="G7" s="1137"/>
      <c r="N7" s="912" t="s">
        <v>944</v>
      </c>
    </row>
    <row r="8" s="1074" customFormat="true" ht="15" hidden="false" customHeight="true" outlineLevel="0" collapsed="false">
      <c r="A8" s="1179"/>
      <c r="B8" s="1179"/>
      <c r="D8" s="1087"/>
      <c r="G8" s="1137"/>
      <c r="N8" s="1075" t="n">
        <f aca="false">(COUNTIF(F:F,"&lt;&gt;"&amp;"")+COUNTIF(D126,"&lt;&gt;"&amp;"")+COUNTIF(D129,"&lt;&gt;"&amp;""))</f>
        <v>0</v>
      </c>
    </row>
    <row r="9" s="1074" customFormat="true" ht="10.35" hidden="false" customHeight="true" outlineLevel="0" collapsed="false">
      <c r="A9" s="1179"/>
      <c r="B9" s="1179"/>
      <c r="D9" s="1087"/>
      <c r="G9" s="1137"/>
      <c r="N9" s="912"/>
    </row>
    <row r="10" customFormat="false" ht="10.35" hidden="false" customHeight="true" outlineLevel="0" collapsed="false">
      <c r="A10" s="1088"/>
      <c r="B10" s="1088"/>
      <c r="D10" s="1090"/>
      <c r="E10" s="1088"/>
      <c r="F10" s="1091"/>
      <c r="G10" s="1137"/>
    </row>
    <row r="11" s="1052" customFormat="true" ht="35.1" hidden="false" customHeight="true" outlineLevel="0" collapsed="false">
      <c r="A11" s="1093" t="s">
        <v>979</v>
      </c>
      <c r="B11" s="1093"/>
      <c r="C11" s="1093"/>
      <c r="D11" s="1094" t="s">
        <v>980</v>
      </c>
      <c r="E11" s="1095"/>
      <c r="F11" s="1096"/>
      <c r="G11" s="1137"/>
      <c r="K11" s="912" t="s">
        <v>981</v>
      </c>
      <c r="L11" s="912" t="s">
        <v>982</v>
      </c>
      <c r="M11" s="912" t="s">
        <v>983</v>
      </c>
      <c r="N11" s="912" t="s">
        <v>678</v>
      </c>
    </row>
    <row r="12" s="1052" customFormat="true" ht="4.35" hidden="false" customHeight="true" outlineLevel="0" collapsed="false">
      <c r="A12" s="1100"/>
      <c r="B12" s="1100"/>
      <c r="D12" s="1100"/>
      <c r="E12" s="1100"/>
      <c r="F12" s="1123"/>
      <c r="G12" s="1097"/>
      <c r="K12" s="1180"/>
      <c r="L12" s="1180"/>
      <c r="M12" s="1180"/>
      <c r="N12" s="1180"/>
    </row>
    <row r="13" s="1052" customFormat="true" ht="30" hidden="false" customHeight="true" outlineLevel="0" collapsed="false">
      <c r="A13" s="1099" t="s">
        <v>984</v>
      </c>
      <c r="B13" s="1089" t="s">
        <v>985</v>
      </c>
      <c r="D13" s="1104" t="s">
        <v>986</v>
      </c>
      <c r="F13" s="1139"/>
      <c r="G13" s="1140" t="str">
        <f aca="true">IF(AND(ISBLANK(F13),C13="x",$N$8&gt;0),"Attenzione: domanda a risposta obbligatoria",IF(ISBLANK(F13),"",IF(AND(F13&gt;=DATE(t1!$L$1-2,1,1),F13&lt;=TODAY()),"","Digitare una data non anteriore al 1 Gennaio "&amp;t1!$L$1-1&amp;" (gg/mm/aaaa)")))</f>
        <v/>
      </c>
      <c r="K13" s="1107" t="str">
        <f aca="false">LEFT(A13,3)</f>
        <v>GEN</v>
      </c>
      <c r="L13" s="1107" t="str">
        <f aca="false">RIGHT(A13,3)</f>
        <v>353</v>
      </c>
      <c r="M13" s="1107" t="str">
        <f aca="false">B13</f>
        <v>DATE</v>
      </c>
      <c r="N13" s="1107" t="str">
        <f aca="true">IF(AND(F13&gt;=DATE(t1!$L$1-1,1,1),F13&lt;=TODAY()),"'"&amp;DAY(F13)&amp;"/"&amp;MONTH(F13)&amp;"/"&amp;YEAR(F13),"")</f>
        <v/>
      </c>
    </row>
    <row r="14" s="1052" customFormat="true" ht="4.35" hidden="false" customHeight="true" outlineLevel="0" collapsed="false">
      <c r="A14" s="1099"/>
      <c r="B14" s="1109"/>
      <c r="D14" s="1114"/>
      <c r="E14" s="1100"/>
      <c r="F14" s="1091"/>
      <c r="G14" s="1141"/>
      <c r="I14" s="1053"/>
      <c r="J14" s="1098"/>
    </row>
    <row r="15" s="1052" customFormat="true" ht="30" hidden="false" customHeight="true" outlineLevel="0" collapsed="false">
      <c r="A15" s="1099" t="s">
        <v>987</v>
      </c>
      <c r="B15" s="1089" t="s">
        <v>985</v>
      </c>
      <c r="D15" s="1104" t="s">
        <v>988</v>
      </c>
      <c r="F15" s="1139"/>
      <c r="G15" s="1140" t="str">
        <f aca="true">IF(AND(ISBLANK(F15),C15="x",$N$8&gt;0),"Attenzione: domanda a risposta obbligatoria",IF(ISBLANK(F15),"",IF(AND(F15&gt;=DATE(t1!$L$1-2,1,1),F15&lt;=TODAY()),"","Digitare una data non anteriore al 1 Gennaio "&amp;t1!$L$1-1&amp;" (gg/mm/aaaa)")))</f>
        <v/>
      </c>
      <c r="K15" s="1107" t="str">
        <f aca="false">LEFT(A15,3)</f>
        <v>GEN</v>
      </c>
      <c r="L15" s="1107" t="str">
        <f aca="false">RIGHT(A15,3)</f>
        <v>354</v>
      </c>
      <c r="M15" s="1107" t="str">
        <f aca="false">B15</f>
        <v>DATE</v>
      </c>
      <c r="N15" s="1107" t="str">
        <f aca="true">IF(AND(F15&gt;=DATE(t1!$L$1-1,1,1),F15&lt;=TODAY()),"'"&amp;DAY(F15)&amp;"/"&amp;MONTH(F15)&amp;"/"&amp;YEAR(F15),"")</f>
        <v/>
      </c>
    </row>
    <row r="16" s="1052" customFormat="true" ht="4.35" hidden="false" customHeight="true" outlineLevel="0" collapsed="false">
      <c r="A16" s="1099"/>
      <c r="B16" s="1089"/>
      <c r="D16" s="1104"/>
      <c r="F16" s="1142"/>
      <c r="G16" s="1141"/>
      <c r="K16" s="1107"/>
      <c r="L16" s="1107"/>
      <c r="M16" s="1107"/>
      <c r="N16" s="1107"/>
    </row>
    <row r="17" s="1052" customFormat="true" ht="30" hidden="false" customHeight="true" outlineLevel="0" collapsed="false">
      <c r="A17" s="1099" t="s">
        <v>989</v>
      </c>
      <c r="B17" s="1089" t="s">
        <v>985</v>
      </c>
      <c r="D17" s="1104" t="s">
        <v>990</v>
      </c>
      <c r="F17" s="1139"/>
      <c r="G17" s="1140" t="str">
        <f aca="true">IF(AND(ISBLANK(F17),C17="x",$N$8&gt;0),"Attenzione: domanda a risposta obbligatoria",IF(ISBLANK(F17),"",IF(AND(F17&gt;=DATE(t1!$L$1-2,1,1),F17&lt;=TODAY()),"","Digitare una data non anteriore al 1 Gennaio "&amp;t1!$L$1-1&amp;" (gg/mm/aaaa)")))</f>
        <v/>
      </c>
      <c r="K17" s="1107" t="str">
        <f aca="false">LEFT(A17,3)</f>
        <v>GEN</v>
      </c>
      <c r="L17" s="1107" t="str">
        <f aca="false">RIGHT(A17,3)</f>
        <v>355</v>
      </c>
      <c r="M17" s="1107" t="str">
        <f aca="false">B17</f>
        <v>DATE</v>
      </c>
      <c r="N17" s="1107" t="str">
        <f aca="true">IF(AND(F17&gt;=DATE(t1!$L$1-1,1,1),F17&lt;=TODAY()),"'"&amp;DAY(F17)&amp;"/"&amp;MONTH(F17)&amp;"/"&amp;YEAR(F17),"")</f>
        <v/>
      </c>
    </row>
    <row r="18" s="1052" customFormat="true" ht="4.35" hidden="false" customHeight="true" outlineLevel="0" collapsed="false">
      <c r="A18" s="1099"/>
      <c r="B18" s="1109"/>
      <c r="D18" s="1100"/>
      <c r="E18" s="1100"/>
      <c r="F18" s="1091"/>
      <c r="G18" s="1110"/>
      <c r="I18" s="1053"/>
      <c r="J18" s="1098"/>
    </row>
    <row r="19" s="1052" customFormat="true" ht="30" hidden="false" customHeight="true" outlineLevel="0" collapsed="false">
      <c r="A19" s="1099" t="s">
        <v>991</v>
      </c>
      <c r="B19" s="1089" t="s">
        <v>948</v>
      </c>
      <c r="C19" s="1103" t="s">
        <v>949</v>
      </c>
      <c r="D19" s="1097" t="s">
        <v>992</v>
      </c>
      <c r="F19" s="1105"/>
      <c r="G19" s="1106" t="str">
        <f aca="false">IF(AND(ISBLANK(F19),C19="x",$N$8&gt;0),"Attenzione: domanda a risposta obbligatoria",IF(AND(SUM(F13:F17)&gt;0,G5="ok",F19&gt;0),"Attenzione, dato incoerente",IF(ISBLANK(F19),"",IF(ISNUMBER(F19),IF(F19-INT(F19)=0,"","  Errore ! Inserire un numero intero senza decimali"),"  Errore ! Inserire un numero intero senza decimali"))))</f>
        <v/>
      </c>
      <c r="K19" s="1107" t="str">
        <f aca="false">LEFT(A19,3)</f>
        <v>GEN</v>
      </c>
      <c r="L19" s="1107" t="str">
        <f aca="false">RIGHT(A19,3)</f>
        <v>195</v>
      </c>
      <c r="M19" s="1107" t="str">
        <f aca="false">B19</f>
        <v>INT</v>
      </c>
      <c r="N19" s="1107" t="str">
        <f aca="false">IF(ISNUMBER(F19),ROUND(F19,0),"")</f>
        <v/>
      </c>
    </row>
    <row r="20" s="1052" customFormat="true" ht="4.35" hidden="false" customHeight="true" outlineLevel="0" collapsed="false">
      <c r="A20" s="1143"/>
      <c r="B20" s="1143"/>
      <c r="D20" s="1100"/>
      <c r="E20" s="1100"/>
      <c r="F20" s="1123"/>
      <c r="G20" s="1110"/>
    </row>
    <row r="21" s="1052" customFormat="true" ht="30" hidden="false" customHeight="true" outlineLevel="0" collapsed="false">
      <c r="A21" s="1093" t="s">
        <v>945</v>
      </c>
      <c r="B21" s="1093"/>
      <c r="C21" s="1093"/>
      <c r="D21" s="1094" t="s">
        <v>946</v>
      </c>
      <c r="E21" s="1095"/>
      <c r="F21" s="1096"/>
      <c r="G21" s="1110"/>
    </row>
    <row r="22" s="1052" customFormat="true" ht="4.35" hidden="false" customHeight="true" outlineLevel="0" collapsed="false">
      <c r="A22" s="1100"/>
      <c r="B22" s="1100"/>
      <c r="D22" s="1100"/>
      <c r="E22" s="1100"/>
      <c r="F22" s="1123"/>
      <c r="G22" s="1110"/>
    </row>
    <row r="23" s="1052" customFormat="true" ht="30" hidden="false" customHeight="true" outlineLevel="0" collapsed="false">
      <c r="A23" s="1101" t="s">
        <v>947</v>
      </c>
      <c r="B23" s="1102" t="s">
        <v>948</v>
      </c>
      <c r="C23" s="1103" t="s">
        <v>949</v>
      </c>
      <c r="D23" s="1104" t="s">
        <v>993</v>
      </c>
      <c r="E23" s="1035"/>
      <c r="F23" s="1111"/>
      <c r="G23" s="1106" t="str">
        <f aca="false">IF(AND(ISBLANK(F23),C23="x",$N$8&gt;0),"Attenzione: domanda a risposta obbligatoria",IF(ISBLANK(F23),"",IF(ISNUMBER(F23),IF(F23-INT(F23)=0,"","  Errore ! Inserire un numero intero senza decimali"),"  Errore ! Inserire un numero intero senza decimali")))</f>
        <v/>
      </c>
      <c r="K23" s="1107" t="str">
        <f aca="false">LEFT(A23,3)</f>
        <v>LEG</v>
      </c>
      <c r="L23" s="1107" t="str">
        <f aca="false">RIGHT(A23,3)</f>
        <v>428</v>
      </c>
      <c r="M23" s="1107" t="str">
        <f aca="false">B23</f>
        <v>INT</v>
      </c>
      <c r="N23" s="1107" t="str">
        <f aca="false">IF(ISNUMBER(F23),ROUND(F23,0),"")</f>
        <v/>
      </c>
    </row>
    <row r="24" s="1052" customFormat="true" ht="3.75" hidden="false" customHeight="true" outlineLevel="0" collapsed="false">
      <c r="A24" s="1101"/>
      <c r="B24" s="1101"/>
      <c r="D24" s="1114"/>
      <c r="E24" s="1100"/>
      <c r="F24" s="1091"/>
      <c r="G24" s="1110"/>
    </row>
    <row r="25" s="1146" customFormat="true" ht="30" hidden="false" customHeight="true" outlineLevel="0" collapsed="false">
      <c r="A25" s="1181" t="s">
        <v>994</v>
      </c>
      <c r="B25" s="1182" t="s">
        <v>948</v>
      </c>
      <c r="C25" s="1183"/>
      <c r="D25" s="1184" t="s">
        <v>995</v>
      </c>
      <c r="E25" s="1035"/>
      <c r="F25" s="1111"/>
      <c r="G25" s="1106" t="str">
        <f aca="false">IF(AND(ISBLANK(F25),C25="x",$N$8&gt;0),"Attenzione: domanda a risposta obbligatoria",IF(ISBLANK(F25),"",IF(ISNUMBER(F25),IF(F25-INT(F25)=0,"","  Errore ! Inserire un numero intero senza decimali"),"  Errore ! Inserire un numero intero senza decimali")))</f>
        <v/>
      </c>
      <c r="K25" s="1147" t="str">
        <f aca="false">LEFT(A25,3)</f>
        <v>LEG</v>
      </c>
      <c r="L25" s="1147" t="str">
        <f aca="false">RIGHT(A25,3)</f>
        <v>510</v>
      </c>
      <c r="M25" s="1147" t="str">
        <f aca="false">B25</f>
        <v>INT</v>
      </c>
      <c r="N25" s="1147" t="str">
        <f aca="false">IF(ISNUMBER(F25),ROUND(F25,0),"")</f>
        <v/>
      </c>
    </row>
    <row r="26" s="1146" customFormat="true" ht="4.35" hidden="false" customHeight="true" outlineLevel="0" collapsed="false">
      <c r="A26" s="1148"/>
      <c r="B26" s="1149"/>
      <c r="D26" s="1148"/>
      <c r="E26" s="1150"/>
      <c r="F26" s="1151"/>
      <c r="G26" s="1152"/>
    </row>
    <row r="27" s="1052" customFormat="true" ht="30" hidden="false" customHeight="true" outlineLevel="0" collapsed="false">
      <c r="A27" s="1101" t="s">
        <v>996</v>
      </c>
      <c r="B27" s="1102" t="s">
        <v>948</v>
      </c>
      <c r="C27" s="1121"/>
      <c r="D27" s="1104" t="s">
        <v>1057</v>
      </c>
      <c r="E27" s="1035"/>
      <c r="F27" s="1111"/>
      <c r="G27" s="1106" t="str">
        <f aca="false">IF(AND(ISBLANK(F27),C27="x",$N$8&gt;0),"Attenzione: domanda a risposta obbligatoria",IF(ISBLANK(F27),"",IF(ISNUMBER(F27),IF(F27-INT(F27)=0,"","  Errore ! Inserire un numero intero senza decimali"),"  Errore ! Inserire un numero intero senza decimali")))</f>
        <v/>
      </c>
      <c r="K27" s="1107" t="str">
        <f aca="false">LEFT(A27,3)</f>
        <v>LEG</v>
      </c>
      <c r="L27" s="1107" t="str">
        <f aca="false">RIGHT(A27,3)</f>
        <v>452</v>
      </c>
      <c r="M27" s="1107" t="str">
        <f aca="false">B27</f>
        <v>INT</v>
      </c>
      <c r="N27" s="1107" t="str">
        <f aca="false">IF(ISNUMBER(F27),ROUND(F27,0),"")</f>
        <v/>
      </c>
    </row>
    <row r="28" s="1146" customFormat="true" ht="4.35" hidden="false" customHeight="true" outlineLevel="0" collapsed="false">
      <c r="A28" s="1148"/>
      <c r="B28" s="1149"/>
      <c r="D28" s="1148"/>
      <c r="E28" s="1150"/>
      <c r="F28" s="1151"/>
      <c r="G28" s="1152"/>
    </row>
    <row r="29" s="1052" customFormat="true" ht="30" hidden="false" customHeight="true" outlineLevel="0" collapsed="false">
      <c r="A29" s="1101" t="s">
        <v>966</v>
      </c>
      <c r="B29" s="1102" t="s">
        <v>948</v>
      </c>
      <c r="D29" s="1104" t="s">
        <v>998</v>
      </c>
      <c r="E29" s="1035"/>
      <c r="F29" s="1111"/>
      <c r="G29" s="1106" t="str">
        <f aca="false">IF(AND(ISBLANK(F29),C29="x",$N$8&gt;0),"Attenzione: domanda a risposta obbligatoria",IF(ISBLANK(F29),"",IF(ISNUMBER(F29),IF(F29-INT(F29)=0,"","  Errore ! Inserire un numero intero senza decimali"),"  Errore ! Inserire un numero intero senza decimali")))</f>
        <v/>
      </c>
      <c r="K29" s="1107" t="str">
        <f aca="false">LEFT(A29,3)</f>
        <v>LEG</v>
      </c>
      <c r="L29" s="1107" t="str">
        <f aca="false">RIGHT(A29,3)</f>
        <v>398</v>
      </c>
      <c r="M29" s="1107" t="str">
        <f aca="false">B29</f>
        <v>INT</v>
      </c>
      <c r="N29" s="1107" t="str">
        <f aca="false">IF(ISNUMBER(F29),ROUND(F29,0),"")</f>
        <v/>
      </c>
    </row>
    <row r="30" s="1052" customFormat="true" ht="4.35" hidden="false" customHeight="true" outlineLevel="0" collapsed="false">
      <c r="A30" s="1101"/>
      <c r="B30" s="1101"/>
      <c r="D30" s="1114"/>
      <c r="E30" s="1100"/>
      <c r="F30" s="1091"/>
      <c r="G30" s="1110"/>
    </row>
    <row r="31" s="1052" customFormat="true" ht="30" hidden="false" customHeight="true" outlineLevel="0" collapsed="false">
      <c r="A31" s="1101" t="s">
        <v>1058</v>
      </c>
      <c r="B31" s="1102" t="s">
        <v>948</v>
      </c>
      <c r="D31" s="1104" t="s">
        <v>1059</v>
      </c>
      <c r="E31" s="1035"/>
      <c r="F31" s="1111"/>
      <c r="G31" s="1106" t="str">
        <f aca="false">IF(AND(ISBLANK(F31),C31="x",$N$8&gt;0),"Attenzione: domanda a risposta obbligatoria",IF(ISBLANK(F31),"",IF(ISNUMBER(F31),IF(F31-INT(F31)=0,"","  Errore ! Inserire un numero intero senza decimali"),"  Errore ! Inserire un numero intero senza decimali")))</f>
        <v/>
      </c>
      <c r="K31" s="1107" t="str">
        <f aca="false">LEFT(A31,3)</f>
        <v>LEG</v>
      </c>
      <c r="L31" s="1107" t="str">
        <f aca="false">RIGHT(A31,3)</f>
        <v>362</v>
      </c>
      <c r="M31" s="1107" t="str">
        <f aca="false">B31</f>
        <v>INT</v>
      </c>
      <c r="N31" s="1107" t="str">
        <f aca="false">IF(ISNUMBER(F31),ROUND(F31,0),"")</f>
        <v/>
      </c>
    </row>
    <row r="32" s="1052" customFormat="true" ht="4.35" hidden="false" customHeight="true" outlineLevel="0" collapsed="false">
      <c r="A32" s="1101"/>
      <c r="B32" s="1102"/>
      <c r="D32" s="1104"/>
      <c r="E32" s="1035"/>
      <c r="F32" s="1185"/>
      <c r="G32" s="1106"/>
      <c r="K32" s="1107"/>
      <c r="L32" s="1107"/>
      <c r="M32" s="1107"/>
      <c r="N32" s="1107"/>
    </row>
    <row r="33" s="1052" customFormat="true" ht="30" hidden="false" customHeight="true" outlineLevel="0" collapsed="false">
      <c r="A33" s="1101" t="s">
        <v>1060</v>
      </c>
      <c r="B33" s="1102" t="s">
        <v>948</v>
      </c>
      <c r="D33" s="1104" t="s">
        <v>1061</v>
      </c>
      <c r="E33" s="1035"/>
      <c r="F33" s="1111"/>
      <c r="G33" s="1106" t="str">
        <f aca="false">IF(AND(ISBLANK(F33),C33="x",$N$8&gt;0),"Attenzione: domanda a risposta obbligatoria",IF(ISBLANK(F33),"",IF(ISNUMBER(F33),IF(F33-INT(F33)=0,"","  Errore ! Inserire un numero intero senza decimali"),"  Errore ! Inserire un numero intero senza decimali")))</f>
        <v/>
      </c>
      <c r="K33" s="1107" t="str">
        <f aca="false">LEFT(A33,3)</f>
        <v>LEG</v>
      </c>
      <c r="L33" s="1107" t="str">
        <f aca="false">RIGHT(A33,3)</f>
        <v>364</v>
      </c>
      <c r="M33" s="1107" t="str">
        <f aca="false">B33</f>
        <v>INT</v>
      </c>
      <c r="N33" s="1107" t="str">
        <f aca="false">IF(ISNUMBER(F33),ROUND(F33,0),"")</f>
        <v/>
      </c>
    </row>
    <row r="34" s="1052" customFormat="true" ht="4.35" hidden="false" customHeight="true" outlineLevel="0" collapsed="false">
      <c r="A34" s="1101"/>
      <c r="B34" s="1101"/>
      <c r="D34" s="1114"/>
      <c r="E34" s="1114"/>
      <c r="F34" s="1153"/>
      <c r="G34" s="1110"/>
    </row>
    <row r="35" s="1052" customFormat="true" ht="30" hidden="false" customHeight="true" outlineLevel="0" collapsed="false">
      <c r="A35" s="1101" t="s">
        <v>999</v>
      </c>
      <c r="B35" s="1102" t="s">
        <v>948</v>
      </c>
      <c r="D35" s="1104" t="s">
        <v>1000</v>
      </c>
      <c r="F35" s="1105"/>
      <c r="G35" s="1106" t="str">
        <f aca="false">IF(AND(ISBLANK(F35),C35="x",$N$8&gt;0),"Attenzione: domanda a risposta obbligatoria",IF(ISBLANK(F35),"",IF(ISNUMBER(F35),IF(F35-INT(F35)=0,"","  Errore ! Inserire un numero intero senza decimali"),"  Errore ! Inserire un numero intero senza decimali")))</f>
        <v/>
      </c>
      <c r="K35" s="1107" t="str">
        <f aca="false">LEFT(A35,3)</f>
        <v>LEG</v>
      </c>
      <c r="L35" s="1107" t="str">
        <f aca="false">RIGHT(A35,3)</f>
        <v>265</v>
      </c>
      <c r="M35" s="1107" t="str">
        <f aca="false">B35</f>
        <v>INT</v>
      </c>
      <c r="N35" s="1107" t="str">
        <f aca="false">IF(ISNUMBER(F35),ROUND(F35,0),"")</f>
        <v/>
      </c>
    </row>
    <row r="36" s="1052" customFormat="true" ht="4.35" hidden="false" customHeight="true" outlineLevel="0" collapsed="false">
      <c r="A36" s="1143"/>
      <c r="B36" s="1109"/>
      <c r="D36" s="1100"/>
      <c r="E36" s="1100"/>
      <c r="F36" s="1123"/>
      <c r="G36" s="1110"/>
      <c r="I36" s="1053"/>
      <c r="J36" s="1098"/>
    </row>
    <row r="37" s="1052" customFormat="true" ht="30" hidden="false" customHeight="true" outlineLevel="0" collapsed="false">
      <c r="A37" s="1186" t="s">
        <v>1001</v>
      </c>
      <c r="B37" s="1186"/>
      <c r="C37" s="1186"/>
      <c r="D37" s="1187" t="s">
        <v>1002</v>
      </c>
      <c r="E37" s="1188"/>
      <c r="F37" s="1096"/>
      <c r="G37" s="1110"/>
    </row>
    <row r="38" s="1052" customFormat="true" ht="4.35" hidden="false" customHeight="true" outlineLevel="0" collapsed="false">
      <c r="A38" s="1189"/>
      <c r="B38" s="1189"/>
      <c r="C38" s="1190"/>
      <c r="D38" s="1189"/>
      <c r="E38" s="1189"/>
      <c r="F38" s="1123"/>
      <c r="G38" s="1110"/>
    </row>
    <row r="39" s="1052" customFormat="true" ht="30" hidden="false" customHeight="true" outlineLevel="0" collapsed="false">
      <c r="A39" s="1191" t="s">
        <v>1062</v>
      </c>
      <c r="B39" s="1192" t="s">
        <v>958</v>
      </c>
      <c r="C39" s="1190"/>
      <c r="D39" s="1193" t="s">
        <v>1063</v>
      </c>
      <c r="E39" s="1190"/>
      <c r="F39" s="1115"/>
      <c r="G39" s="1116" t="str">
        <f aca="false">IF(AND(ISBLANK(F39),C39="x",$N$8&gt;0),"Attenzione: domanda a risposta obbligatoria",IF(ISBLANK(F39),"",IF(ISNUMBER(F39),IF(F39-ROUND(F39,4)=0,"","  Errore ! Inserire una % con al massimo due valori decimali"),"  Errore ! Inserire una % con al massimo due valori decimali")))</f>
        <v/>
      </c>
      <c r="K39" s="1107" t="str">
        <f aca="false">LEFT(A47,3)</f>
        <v>ORG</v>
      </c>
      <c r="L39" s="1107" t="str">
        <f aca="false">RIGHT(A39,3)</f>
        <v>512</v>
      </c>
      <c r="M39" s="1107" t="str">
        <f aca="false">B39</f>
        <v>PERC</v>
      </c>
      <c r="N39" s="1107" t="str">
        <f aca="false">IF(ISNUMBER(F39),ROUND(F39,4)*100,"")</f>
        <v/>
      </c>
    </row>
    <row r="40" s="1052" customFormat="true" ht="4.35" hidden="false" customHeight="true" outlineLevel="0" collapsed="false">
      <c r="A40" s="1194"/>
      <c r="B40" s="1194"/>
      <c r="C40" s="1190"/>
      <c r="D40" s="1189"/>
      <c r="E40" s="1189"/>
      <c r="F40" s="1091"/>
      <c r="G40" s="1110"/>
    </row>
    <row r="41" s="1052" customFormat="true" ht="30" hidden="false" customHeight="true" outlineLevel="0" collapsed="false">
      <c r="A41" s="1191" t="s">
        <v>1064</v>
      </c>
      <c r="B41" s="1192" t="s">
        <v>958</v>
      </c>
      <c r="C41" s="1190"/>
      <c r="D41" s="1193" t="s">
        <v>1065</v>
      </c>
      <c r="E41" s="1190"/>
      <c r="F41" s="1115"/>
      <c r="G41" s="1116" t="str">
        <f aca="false">IF(AND(ISBLANK(F41),C41="x",$N$8&gt;0),"Attenzione: domanda a risposta obbligatoria",IF(ISBLANK(F41),"",IF(ISNUMBER(F41),IF(F41-ROUND(F41,4)=0,"","  Errore ! Inserire una % con al massimo due valori decimali"),"  Errore ! Inserire una % con al massimo due valori decimali")))</f>
        <v/>
      </c>
      <c r="K41" s="1107" t="str">
        <f aca="false">LEFT(A49,3)</f>
        <v>ORG</v>
      </c>
      <c r="L41" s="1107" t="str">
        <f aca="false">RIGHT(A41,3)</f>
        <v>514</v>
      </c>
      <c r="M41" s="1107" t="str">
        <f aca="false">B41</f>
        <v>PERC</v>
      </c>
      <c r="N41" s="1107" t="str">
        <f aca="false">IF(ISNUMBER(F41),ROUND(F41,4)*100,"")</f>
        <v/>
      </c>
    </row>
    <row r="42" s="1052" customFormat="true" ht="4.35" hidden="false" customHeight="true" outlineLevel="0" collapsed="false">
      <c r="A42" s="1194"/>
      <c r="B42" s="1194"/>
      <c r="C42" s="1190"/>
      <c r="D42" s="1189"/>
      <c r="E42" s="1189"/>
      <c r="F42" s="1091"/>
      <c r="G42" s="1110"/>
    </row>
    <row r="43" s="1052" customFormat="true" ht="30" hidden="false" customHeight="true" outlineLevel="0" collapsed="false">
      <c r="A43" s="1191" t="s">
        <v>1003</v>
      </c>
      <c r="B43" s="1192" t="s">
        <v>948</v>
      </c>
      <c r="C43" s="1190"/>
      <c r="D43" s="1193" t="s">
        <v>1004</v>
      </c>
      <c r="E43" s="1190"/>
      <c r="F43" s="1105"/>
      <c r="G43" s="1106" t="str">
        <f aca="false">IF(AND(ISBLANK(F43),C43="x",$N$8&gt;0),"Attenzione: domanda a risposta obbligatoria",IF(ISBLANK(F43),"",IF(ISNUMBER(F43),IF(F43-INT(F43)=0,"","  Errore ! Inserire un numero intero senza decimali"),"  Errore ! Inserire un numero intero senza decimali")))</f>
        <v/>
      </c>
      <c r="K43" s="1107" t="str">
        <f aca="false">LEFT(A45,3)</f>
        <v>A33</v>
      </c>
      <c r="L43" s="1107" t="str">
        <f aca="false">RIGHT(A43,3)</f>
        <v>511</v>
      </c>
      <c r="M43" s="1107" t="str">
        <f aca="false">B43</f>
        <v>INT</v>
      </c>
      <c r="N43" s="1107" t="str">
        <f aca="false">IF(ISNUMBER(F43),ROUND(F43,0),"")</f>
        <v/>
      </c>
    </row>
    <row r="44" s="1052" customFormat="true" ht="4.35" hidden="false" customHeight="true" outlineLevel="0" collapsed="false">
      <c r="A44" s="1194"/>
      <c r="B44" s="1194"/>
      <c r="C44" s="1190"/>
      <c r="D44" s="1189"/>
      <c r="E44" s="1189"/>
      <c r="F44" s="1091"/>
      <c r="G44" s="1110"/>
    </row>
    <row r="45" s="1052" customFormat="true" ht="30" hidden="false" customHeight="true" outlineLevel="0" collapsed="false">
      <c r="A45" s="1191" t="s">
        <v>1066</v>
      </c>
      <c r="B45" s="1192" t="s">
        <v>948</v>
      </c>
      <c r="C45" s="1190"/>
      <c r="D45" s="1193" t="s">
        <v>1067</v>
      </c>
      <c r="E45" s="1190"/>
      <c r="F45" s="1105"/>
      <c r="G45" s="1106" t="str">
        <f aca="false">IF(AND(ISBLANK(F45),C45="x",$N$8&gt;0),"Attenzione: domanda a risposta obbligatoria",IF(ISBLANK(F45),"",IF(ISNUMBER(F45),IF(F45-INT(F45)=0,"","  Errore ! Inserire un numero intero senza decimali"),"  Errore ! Inserire un numero intero senza decimali")))</f>
        <v/>
      </c>
      <c r="K45" s="1107" t="str">
        <f aca="false">LEFT(A51,3)</f>
        <v>ORG</v>
      </c>
      <c r="L45" s="1107" t="str">
        <f aca="false">RIGHT(A45,3)</f>
        <v>513</v>
      </c>
      <c r="M45" s="1107" t="str">
        <f aca="false">B45</f>
        <v>INT</v>
      </c>
      <c r="N45" s="1107" t="str">
        <f aca="false">IF(ISNUMBER(F45),ROUND(F45,0),"")</f>
        <v/>
      </c>
    </row>
    <row r="46" s="1052" customFormat="true" ht="4.35" hidden="false" customHeight="true" outlineLevel="0" collapsed="false">
      <c r="A46" s="1194"/>
      <c r="B46" s="1194"/>
      <c r="C46" s="1190"/>
      <c r="D46" s="1189"/>
      <c r="E46" s="1189"/>
      <c r="F46" s="1091"/>
      <c r="G46" s="1110"/>
    </row>
    <row r="47" s="1052" customFormat="true" ht="30" hidden="false" customHeight="true" outlineLevel="0" collapsed="false">
      <c r="A47" s="1093" t="s">
        <v>1005</v>
      </c>
      <c r="B47" s="1093"/>
      <c r="C47" s="1093"/>
      <c r="D47" s="1094" t="s">
        <v>1006</v>
      </c>
      <c r="E47" s="1095"/>
      <c r="F47" s="1096"/>
      <c r="G47" s="1110"/>
    </row>
    <row r="48" s="1052" customFormat="true" ht="4.35" hidden="false" customHeight="true" outlineLevel="0" collapsed="false">
      <c r="A48" s="1100"/>
      <c r="B48" s="1100"/>
      <c r="D48" s="1100"/>
      <c r="E48" s="1100"/>
      <c r="F48" s="1123"/>
      <c r="G48" s="1110"/>
    </row>
    <row r="49" s="1052" customFormat="true" ht="30" hidden="false" customHeight="true" outlineLevel="0" collapsed="false">
      <c r="A49" s="1195" t="s">
        <v>1068</v>
      </c>
      <c r="B49" s="1196" t="s">
        <v>948</v>
      </c>
      <c r="C49" s="1197"/>
      <c r="D49" s="1198" t="s">
        <v>1069</v>
      </c>
      <c r="F49" s="1105"/>
      <c r="G49" s="1106" t="str">
        <f aca="false">IF(AND(ISBLANK(F49),C49="x",$N$8&gt;0),"Attenzione: domanda a risposta obbligatoria",IF(ISBLANK(F49),"",IF(ISNUMBER(F49),IF(F49-INT(F49)=0,"","  Errore ! Inserire un numero intero senza decimali"),"  Errore ! Inserire un numero intero senza decimali")))</f>
        <v/>
      </c>
      <c r="K49" s="1107" t="str">
        <f aca="false">LEFT(A49,3)</f>
        <v>ORG</v>
      </c>
      <c r="L49" s="1107" t="str">
        <f aca="false">RIGHT(A49,3)</f>
        <v>486</v>
      </c>
      <c r="M49" s="1107" t="str">
        <f aca="false">B49</f>
        <v>INT</v>
      </c>
      <c r="N49" s="1107" t="str">
        <f aca="false">IF(ISNUMBER(F49),ROUND(F49,0),"")</f>
        <v/>
      </c>
    </row>
    <row r="50" s="1052" customFormat="true" ht="4.35" hidden="false" customHeight="true" outlineLevel="0" collapsed="false">
      <c r="A50" s="1155"/>
      <c r="B50" s="1155"/>
      <c r="C50" s="1035"/>
      <c r="D50" s="1114"/>
      <c r="E50" s="1100"/>
      <c r="F50" s="1091"/>
      <c r="G50" s="1110"/>
    </row>
    <row r="51" s="1052" customFormat="true" ht="30" hidden="false" customHeight="true" outlineLevel="0" collapsed="false">
      <c r="A51" s="1101" t="s">
        <v>1015</v>
      </c>
      <c r="B51" s="1102" t="s">
        <v>948</v>
      </c>
      <c r="C51" s="1035"/>
      <c r="D51" s="1104" t="s">
        <v>1070</v>
      </c>
      <c r="F51" s="1105"/>
      <c r="G51" s="1106" t="str">
        <f aca="false">IF(AND(ISBLANK(F51),C51="x",$N$8&gt;0),"Attenzione: domanda a risposta obbligatoria",IF(ISBLANK(F51),"",IF(ISNUMBER(F51),IF(F51-INT(F51)=0,"","  Errore ! Inserire un numero intero senza decimali"),"  Errore ! Inserire un numero intero senza decimali")))</f>
        <v/>
      </c>
      <c r="K51" s="1107" t="str">
        <f aca="false">LEFT(A53,3)</f>
        <v>ORG</v>
      </c>
      <c r="L51" s="1107" t="str">
        <f aca="false">RIGHT(A51,3)</f>
        <v>136</v>
      </c>
      <c r="M51" s="1107" t="str">
        <f aca="false">B53</f>
        <v>INT</v>
      </c>
      <c r="N51" s="1107" t="str">
        <f aca="false">IF(ISNUMBER(F51),ROUND(F51,0),"")</f>
        <v/>
      </c>
    </row>
    <row r="52" s="1052" customFormat="true" ht="4.35" hidden="false" customHeight="true" outlineLevel="0" collapsed="false">
      <c r="A52" s="1101"/>
      <c r="B52" s="1101"/>
      <c r="C52" s="1035"/>
      <c r="D52" s="1114"/>
      <c r="E52" s="1100"/>
      <c r="F52" s="1091"/>
      <c r="G52" s="1110"/>
    </row>
    <row r="53" s="1052" customFormat="true" ht="30" hidden="false" customHeight="true" outlineLevel="0" collapsed="false">
      <c r="A53" s="1195" t="s">
        <v>1071</v>
      </c>
      <c r="B53" s="1182" t="s">
        <v>948</v>
      </c>
      <c r="C53" s="1199"/>
      <c r="D53" s="1184" t="s">
        <v>1072</v>
      </c>
      <c r="F53" s="1105"/>
      <c r="G53" s="1106" t="str">
        <f aca="false">IF(AND(ISBLANK(F53),C53="x",$N$8&gt;0),"Attenzione: domanda a risposta obbligatoria",IF(ISBLANK(F53),"",IF(ISNUMBER(F53),IF(F53-INT(F53)=0,"","  Errore ! Inserire un numero intero senza decimali"),"  Errore ! Inserire un numero intero senza decimali")))</f>
        <v/>
      </c>
      <c r="K53" s="1107" t="str">
        <f aca="false">LEFT(A61,3)</f>
        <v>ORG</v>
      </c>
      <c r="L53" s="1107" t="str">
        <f aca="false">RIGHT(A53,3)</f>
        <v>487</v>
      </c>
      <c r="M53" s="1107" t="str">
        <f aca="false">B61</f>
        <v>INT</v>
      </c>
      <c r="N53" s="1107" t="str">
        <f aca="false">IF(ISNUMBER(F53),ROUND(F53,0),"")</f>
        <v/>
      </c>
    </row>
    <row r="54" s="1052" customFormat="true" ht="4.35" hidden="false" customHeight="true" outlineLevel="0" collapsed="false">
      <c r="A54" s="1101"/>
      <c r="B54" s="1101"/>
      <c r="C54" s="1035"/>
      <c r="D54" s="1114"/>
      <c r="E54" s="1100"/>
      <c r="F54" s="1091"/>
      <c r="G54" s="1110"/>
    </row>
    <row r="55" s="1052" customFormat="true" ht="30" hidden="false" customHeight="true" outlineLevel="0" collapsed="false">
      <c r="A55" s="1101" t="s">
        <v>1019</v>
      </c>
      <c r="B55" s="1102" t="s">
        <v>948</v>
      </c>
      <c r="C55" s="1035"/>
      <c r="D55" s="1104" t="s">
        <v>1073</v>
      </c>
      <c r="F55" s="1105"/>
      <c r="G55" s="1106" t="str">
        <f aca="false">IF(AND(ISBLANK(F55),C55="x",$N$8&gt;0),"Attenzione: domanda a risposta obbligatoria",IF(ISBLANK(F55),"",IF(ISNUMBER(F55),IF(F55-INT(F55)=0,"","  Errore ! Inserire un numero intero senza decimali"),"  Errore ! Inserire un numero intero senza decimali")))</f>
        <v/>
      </c>
      <c r="K55" s="1107" t="str">
        <f aca="false">LEFT(A57,3)</f>
        <v>ORG</v>
      </c>
      <c r="L55" s="1107" t="str">
        <f aca="false">RIGHT(A55,3)</f>
        <v>179</v>
      </c>
      <c r="M55" s="1107" t="str">
        <f aca="false">B57</f>
        <v>INT</v>
      </c>
      <c r="N55" s="1107" t="str">
        <f aca="false">IF(ISNUMBER(F55),ROUND(F55,0),"")</f>
        <v/>
      </c>
    </row>
    <row r="56" s="1052" customFormat="true" ht="4.35" hidden="false" customHeight="true" outlineLevel="0" collapsed="false">
      <c r="A56" s="1101"/>
      <c r="B56" s="1101"/>
      <c r="C56" s="1035"/>
      <c r="D56" s="1114"/>
      <c r="E56" s="1100"/>
      <c r="F56" s="1091"/>
      <c r="G56" s="1110"/>
    </row>
    <row r="57" s="1052" customFormat="true" ht="30" hidden="false" customHeight="true" outlineLevel="0" collapsed="false">
      <c r="A57" s="1195" t="s">
        <v>1074</v>
      </c>
      <c r="B57" s="1182" t="s">
        <v>948</v>
      </c>
      <c r="C57" s="1199"/>
      <c r="D57" s="1184" t="s">
        <v>1075</v>
      </c>
      <c r="F57" s="1105"/>
      <c r="G57" s="1106" t="str">
        <f aca="false">IF(AND(ISBLANK(F57),C57="x",$N$8&gt;0),"Attenzione: domanda a risposta obbligatoria",IF(ISBLANK(F57),"",IF(ISNUMBER(F57),IF(F57-INT(F57)=0,"","  Errore ! Inserire un numero intero senza decimali"),"  Errore ! Inserire un numero intero senza decimali")))</f>
        <v/>
      </c>
      <c r="K57" s="1107" t="str">
        <f aca="false">LEFT(A51,3)</f>
        <v>ORG</v>
      </c>
      <c r="L57" s="1107" t="str">
        <f aca="false">RIGHT(A57,3)</f>
        <v>488</v>
      </c>
      <c r="M57" s="1107" t="str">
        <f aca="false">B51</f>
        <v>INT</v>
      </c>
      <c r="N57" s="1107" t="str">
        <f aca="false">IF(ISNUMBER(F57),ROUND(F57,0),"")</f>
        <v/>
      </c>
    </row>
    <row r="58" s="1052" customFormat="true" ht="4.35" hidden="false" customHeight="true" outlineLevel="0" collapsed="false">
      <c r="A58" s="1101"/>
      <c r="B58" s="1101"/>
      <c r="C58" s="1035"/>
      <c r="D58" s="1114"/>
      <c r="E58" s="1100"/>
      <c r="F58" s="1091"/>
      <c r="G58" s="1110"/>
    </row>
    <row r="59" s="1052" customFormat="true" ht="30" hidden="false" customHeight="true" outlineLevel="0" collapsed="false">
      <c r="A59" s="1101" t="s">
        <v>1023</v>
      </c>
      <c r="B59" s="1102" t="s">
        <v>948</v>
      </c>
      <c r="C59" s="1035"/>
      <c r="D59" s="1104" t="s">
        <v>1076</v>
      </c>
      <c r="F59" s="1105"/>
      <c r="G59" s="1106" t="str">
        <f aca="false">IF(AND(ISBLANK(F59),C59="x",$N$8&gt;0),"Attenzione: domanda a risposta obbligatoria",IF(ISBLANK(F59),"",IF(ISNUMBER(F59),IF(F59-INT(F59)=0,"","  Errore ! Inserire un numero intero senza decimali"),"  Errore ! Inserire un numero intero senza decimali")))</f>
        <v/>
      </c>
      <c r="K59" s="1107" t="str">
        <f aca="false">LEFT(A55,3)</f>
        <v>ORG</v>
      </c>
      <c r="L59" s="1107" t="str">
        <f aca="false">RIGHT(A59,3)</f>
        <v>161</v>
      </c>
      <c r="M59" s="1107" t="str">
        <f aca="false">B55</f>
        <v>INT</v>
      </c>
      <c r="N59" s="1107" t="str">
        <f aca="false">IF(ISNUMBER(F59),ROUND(F59,0),"")</f>
        <v/>
      </c>
    </row>
    <row r="60" s="1052" customFormat="true" ht="4.35" hidden="false" customHeight="true" outlineLevel="0" collapsed="false">
      <c r="A60" s="1101"/>
      <c r="B60" s="1101"/>
      <c r="C60" s="1035"/>
      <c r="D60" s="1114"/>
      <c r="E60" s="1100"/>
      <c r="F60" s="1091"/>
      <c r="G60" s="1110"/>
    </row>
    <row r="61" s="1052" customFormat="true" ht="30" hidden="false" customHeight="true" outlineLevel="0" collapsed="false">
      <c r="A61" s="1195" t="s">
        <v>1077</v>
      </c>
      <c r="B61" s="1182" t="s">
        <v>948</v>
      </c>
      <c r="C61" s="1199"/>
      <c r="D61" s="1184" t="s">
        <v>1078</v>
      </c>
      <c r="F61" s="1105"/>
      <c r="G61" s="1106" t="str">
        <f aca="false">IF(AND(ISBLANK(F61),C61="x",$N$8&gt;0),"Attenzione: domanda a risposta obbligatoria",IF(ISBLANK(F61),"",IF(ISNUMBER(F61),IF(F61-INT(F61)=0,"","  Errore ! Inserire un numero intero senza decimali"),"  Errore ! Inserire un numero intero senza decimali")))</f>
        <v/>
      </c>
      <c r="K61" s="1107" t="str">
        <f aca="false">LEFT(A59,3)</f>
        <v>ORG</v>
      </c>
      <c r="L61" s="1107" t="str">
        <f aca="false">RIGHT(A61,3)</f>
        <v>489</v>
      </c>
      <c r="M61" s="1107" t="str">
        <f aca="false">B59</f>
        <v>INT</v>
      </c>
      <c r="N61" s="1107" t="str">
        <f aca="false">IF(ISNUMBER(F61),ROUND(F61,0),"")</f>
        <v/>
      </c>
    </row>
    <row r="62" s="1052" customFormat="true" ht="4.35" hidden="false" customHeight="true" outlineLevel="0" collapsed="false">
      <c r="A62" s="1101"/>
      <c r="B62" s="1101"/>
      <c r="C62" s="1035"/>
      <c r="D62" s="1114"/>
      <c r="E62" s="1100"/>
      <c r="F62" s="1091"/>
      <c r="G62" s="1110"/>
    </row>
    <row r="63" s="1052" customFormat="true" ht="30" hidden="false" customHeight="true" outlineLevel="0" collapsed="false">
      <c r="A63" s="1154" t="s">
        <v>1079</v>
      </c>
      <c r="B63" s="1102" t="s">
        <v>948</v>
      </c>
      <c r="C63" s="1035"/>
      <c r="D63" s="1104" t="s">
        <v>1080</v>
      </c>
      <c r="F63" s="1105"/>
      <c r="G63" s="1106" t="str">
        <f aca="false">IF(AND(ISBLANK(F63),C63="x",$N$8&gt;0),"Attenzione: domanda a risposta obbligatoria",IF(ISBLANK(F63),"",IF(ISNUMBER(F63),IF(F63-INT(F63)=0,"","  Errore ! Inserire un numero intero senza decimali"),"  Errore ! Inserire un numero intero senza decimali")))</f>
        <v/>
      </c>
      <c r="K63" s="1107" t="str">
        <f aca="false">LEFT(A63,3)</f>
        <v>ORG</v>
      </c>
      <c r="L63" s="1107" t="str">
        <f aca="false">RIGHT(A63,3)</f>
        <v>490</v>
      </c>
      <c r="M63" s="1107" t="str">
        <f aca="false">B63</f>
        <v>INT</v>
      </c>
      <c r="N63" s="1107" t="str">
        <f aca="false">IF(ISNUMBER(F63),ROUND(F63,0),"")</f>
        <v/>
      </c>
    </row>
    <row r="64" s="1052" customFormat="true" ht="4.35" hidden="false" customHeight="true" outlineLevel="0" collapsed="false">
      <c r="A64" s="1101"/>
      <c r="B64" s="1101"/>
      <c r="C64" s="1035"/>
      <c r="D64" s="1114"/>
      <c r="E64" s="1100"/>
      <c r="F64" s="1091"/>
      <c r="G64" s="1110"/>
    </row>
    <row r="65" s="1052" customFormat="true" ht="30" hidden="false" customHeight="true" outlineLevel="0" collapsed="false">
      <c r="A65" s="1101" t="s">
        <v>1081</v>
      </c>
      <c r="B65" s="1102" t="s">
        <v>948</v>
      </c>
      <c r="C65" s="1035"/>
      <c r="D65" s="1104" t="s">
        <v>1082</v>
      </c>
      <c r="E65" s="1035"/>
      <c r="F65" s="1111"/>
      <c r="G65" s="1106" t="str">
        <f aca="false">IF(AND(ISBLANK(F65),C65="x",$N$8&gt;0),"Attenzione: domanda a risposta obbligatoria",IF(ISBLANK(F65),"",IF(ISNUMBER(F65),IF(F65-INT(F65)=0,"","  Errore ! Inserire un numero intero senza decimali"),"  Errore ! Inserire un numero intero senza decimali")))</f>
        <v/>
      </c>
      <c r="K65" s="1107" t="str">
        <f aca="false">LEFT(A65,3)</f>
        <v>ORG</v>
      </c>
      <c r="L65" s="1107" t="str">
        <f aca="false">RIGHT(A65,3)</f>
        <v>366</v>
      </c>
      <c r="M65" s="1107" t="str">
        <f aca="false">B65</f>
        <v>INT</v>
      </c>
      <c r="N65" s="1107" t="str">
        <f aca="false">IF(ISNUMBER(F65),ROUND(F65,0),"")</f>
        <v/>
      </c>
    </row>
    <row r="66" s="1052" customFormat="true" ht="4.35" hidden="false" customHeight="true" outlineLevel="0" collapsed="false">
      <c r="A66" s="1099"/>
      <c r="B66" s="1099"/>
      <c r="D66" s="1100"/>
      <c r="E66" s="1100"/>
      <c r="F66" s="1091"/>
      <c r="G66" s="1110"/>
    </row>
    <row r="67" s="1052" customFormat="true" ht="30" hidden="false" customHeight="true" outlineLevel="0" collapsed="false">
      <c r="A67" s="1093" t="s">
        <v>1083</v>
      </c>
      <c r="B67" s="1093"/>
      <c r="C67" s="1093"/>
      <c r="D67" s="1094" t="s">
        <v>1084</v>
      </c>
      <c r="E67" s="1095"/>
      <c r="F67" s="1096"/>
      <c r="G67" s="1106"/>
    </row>
    <row r="68" s="1052" customFormat="true" ht="4.35" hidden="false" customHeight="true" outlineLevel="0" collapsed="false">
      <c r="A68" s="1100"/>
      <c r="B68" s="1100"/>
      <c r="D68" s="1100"/>
      <c r="E68" s="1100"/>
      <c r="F68" s="1123"/>
      <c r="G68" s="1110"/>
    </row>
    <row r="69" s="1052" customFormat="true" ht="30" hidden="false" customHeight="true" outlineLevel="0" collapsed="false">
      <c r="A69" s="1101" t="s">
        <v>1085</v>
      </c>
      <c r="B69" s="1102" t="s">
        <v>948</v>
      </c>
      <c r="C69" s="1035"/>
      <c r="D69" s="1104" t="s">
        <v>1086</v>
      </c>
      <c r="F69" s="1105"/>
      <c r="G69" s="1106" t="str">
        <f aca="false">IF(AND(ISBLANK(F69),C69="x",$N$8&gt;0),"Attenzione: domanda a risposta obbligatoria",IF(ISBLANK(F69),"",IF(ISNUMBER(F69),IF(F69-INT(F69)=0,"","  Errore ! Inserire un numero intero senza decimali"),"  Errore ! Inserire un numero intero senza decimali")))</f>
        <v/>
      </c>
      <c r="K69" s="1107" t="str">
        <f aca="false">LEFT(A69,3)</f>
        <v>PEO</v>
      </c>
      <c r="L69" s="1107" t="str">
        <f aca="false">RIGHT(A69,3)</f>
        <v>484</v>
      </c>
      <c r="M69" s="1107" t="str">
        <f aca="false">B69</f>
        <v>INT</v>
      </c>
      <c r="N69" s="1107" t="str">
        <f aca="false">IF(ISNUMBER(F69),ROUND(F69,0),"")</f>
        <v/>
      </c>
    </row>
    <row r="70" s="1052" customFormat="true" ht="4.35" hidden="false" customHeight="true" outlineLevel="0" collapsed="false">
      <c r="A70" s="1101"/>
      <c r="B70" s="1101"/>
      <c r="C70" s="1035"/>
      <c r="D70" s="1114"/>
      <c r="E70" s="1100"/>
      <c r="F70" s="1091"/>
      <c r="G70" s="1110"/>
    </row>
    <row r="71" s="1052" customFormat="true" ht="30" hidden="false" customHeight="true" outlineLevel="0" collapsed="false">
      <c r="A71" s="1101" t="s">
        <v>1087</v>
      </c>
      <c r="B71" s="1102" t="s">
        <v>948</v>
      </c>
      <c r="C71" s="1035"/>
      <c r="D71" s="1200" t="s">
        <v>1088</v>
      </c>
      <c r="F71" s="1105"/>
      <c r="G71" s="1106" t="str">
        <f aca="false">IF(AND(ISBLANK(F71),C71="x",$N$8&gt;0),"Attenzione: domanda a risposta obbligatoria",IF(ISBLANK(F71),"",IF(ISNUMBER(F71),IF(F71-INT(F71)=0,"","  Errore ! Inserire un numero intero senza decimali"),"  Errore ! Inserire un numero intero senza decimali")))</f>
        <v/>
      </c>
      <c r="K71" s="1107" t="str">
        <f aca="false">LEFT(A71,3)</f>
        <v>PEO</v>
      </c>
      <c r="L71" s="1107" t="str">
        <f aca="false">RIGHT(A71,3)</f>
        <v>483</v>
      </c>
      <c r="M71" s="1107" t="str">
        <f aca="false">B71</f>
        <v>INT</v>
      </c>
      <c r="N71" s="1107" t="str">
        <f aca="false">IF(ISNUMBER(F71),ROUND(F71,0),"")</f>
        <v/>
      </c>
    </row>
    <row r="72" s="1052" customFormat="true" ht="4.35" hidden="false" customHeight="true" outlineLevel="0" collapsed="false">
      <c r="A72" s="1099"/>
      <c r="B72" s="1099"/>
      <c r="D72" s="1100"/>
      <c r="E72" s="1100"/>
      <c r="F72" s="1091"/>
      <c r="G72" s="1110"/>
    </row>
    <row r="73" s="1052" customFormat="true" ht="30" hidden="false" customHeight="true" outlineLevel="0" collapsed="false">
      <c r="A73" s="1099" t="s">
        <v>1089</v>
      </c>
      <c r="B73" s="1089" t="s">
        <v>948</v>
      </c>
      <c r="D73" s="1200" t="s">
        <v>1090</v>
      </c>
      <c r="F73" s="1105"/>
      <c r="G73" s="1106" t="str">
        <f aca="false">IF(AND(ISBLANK(F73),C73="x",$N$8&gt;0),"Attenzione: domanda a risposta obbligatoria",IF(ISBLANK(F73),"",IF(ISNUMBER(F73),IF(F73-INT(F73)=0,"","  Errore ! Inserire un numero intero senza decimali"),"  Errore ! Inserire un numero intero senza decimali")))</f>
        <v/>
      </c>
      <c r="K73" s="1107" t="str">
        <f aca="false">LEFT(A73,3)</f>
        <v>PEO</v>
      </c>
      <c r="L73" s="1107" t="str">
        <f aca="false">RIGHT(A73,3)</f>
        <v>188</v>
      </c>
      <c r="M73" s="1107" t="str">
        <f aca="false">B73</f>
        <v>INT</v>
      </c>
      <c r="N73" s="1107" t="str">
        <f aca="false">IF(ISNUMBER(F73),ROUND(F73,0),"")</f>
        <v/>
      </c>
    </row>
    <row r="74" s="1052" customFormat="true" ht="4.35" hidden="false" customHeight="true" outlineLevel="0" collapsed="false">
      <c r="A74" s="1099"/>
      <c r="B74" s="1099"/>
      <c r="D74" s="1100"/>
      <c r="E74" s="1100"/>
      <c r="F74" s="1091"/>
      <c r="G74" s="1110"/>
    </row>
    <row r="75" s="1052" customFormat="true" ht="32.4" hidden="false" customHeight="false" outlineLevel="0" collapsed="false">
      <c r="A75" s="1099" t="s">
        <v>1091</v>
      </c>
      <c r="B75" s="1089" t="s">
        <v>1038</v>
      </c>
      <c r="D75" s="1201" t="s">
        <v>1092</v>
      </c>
      <c r="F75" s="1173"/>
      <c r="G75" s="1106" t="str">
        <f aca="false">IF(AND(ISBLANK(F75),C75="x",$N$8&gt;0),"Attenzione: domanda a risposta obbligatoria",IF(ISBLANK(F75),"",IF(AND(LEN(F75)=1,OR(UPPER(F75)="N",UPPER(F75)="S")),"",IF(ISBLANK(F75),"","  Errore ! Inserire S o N"))))</f>
        <v/>
      </c>
      <c r="K75" s="1107" t="str">
        <f aca="false">LEFT(A75,3)</f>
        <v>PEO</v>
      </c>
      <c r="L75" s="1107" t="str">
        <f aca="false">RIGHT(A75,3)</f>
        <v>119</v>
      </c>
      <c r="M75" s="1107" t="str">
        <f aca="false">B75</f>
        <v>FLAG</v>
      </c>
      <c r="N75" s="1107" t="str">
        <f aca="false">IF(AND(LEN(F75)=1,OR(UPPER(F75)="N",UPPER(F75)="S")),UPPER(F75),"")</f>
        <v/>
      </c>
    </row>
    <row r="76" s="1052" customFormat="true" ht="4.35" hidden="false" customHeight="true" outlineLevel="0" collapsed="false">
      <c r="A76" s="1099"/>
      <c r="B76" s="1099"/>
      <c r="D76" s="1100"/>
      <c r="E76" s="1100"/>
      <c r="F76" s="1091"/>
      <c r="G76" s="1110"/>
    </row>
    <row r="77" s="1121" customFormat="true" ht="30" hidden="false" customHeight="true" outlineLevel="0" collapsed="false">
      <c r="A77" s="1202" t="s">
        <v>1093</v>
      </c>
      <c r="B77" s="1203" t="s">
        <v>1038</v>
      </c>
      <c r="C77" s="1204"/>
      <c r="D77" s="1205" t="s">
        <v>1094</v>
      </c>
      <c r="F77" s="1206"/>
      <c r="G77" s="1106" t="str">
        <f aca="false">IF(AND(ISBLANK(F77),C77="x",$N$8&gt;0),"Attenzione: domanda a risposta obbligatoria",IF(ISBLANK(F77),"",IF(AND(LEN(F77)=1,OR(UPPER(F77)="N",UPPER(F77)="S")),"",IF(ISBLANK(F77),"","  Errore ! Inserire S o N"))))</f>
        <v/>
      </c>
      <c r="K77" s="1156" t="str">
        <f aca="false">LEFT(A77,3)</f>
        <v>PEO</v>
      </c>
      <c r="L77" s="1156" t="str">
        <f aca="false">RIGHT(A77,3)</f>
        <v>473</v>
      </c>
      <c r="M77" s="1156" t="str">
        <f aca="false">B77</f>
        <v>FLAG</v>
      </c>
      <c r="N77" s="1207" t="str">
        <f aca="false">IF(AND(LEN(F77)=1,OR(UPPER(F77)="N",UPPER(F77)="S")),UPPER(F77),"")</f>
        <v/>
      </c>
    </row>
    <row r="78" s="1052" customFormat="true" ht="4.35" hidden="false" customHeight="true" outlineLevel="0" collapsed="false">
      <c r="A78" s="1099"/>
      <c r="B78" s="1099"/>
      <c r="D78" s="1100"/>
      <c r="E78" s="1100"/>
      <c r="F78" s="1091"/>
      <c r="G78" s="1110"/>
    </row>
    <row r="79" s="1052" customFormat="true" ht="30" hidden="false" customHeight="true" outlineLevel="0" collapsed="false">
      <c r="A79" s="1099" t="s">
        <v>1095</v>
      </c>
      <c r="B79" s="1089" t="s">
        <v>948</v>
      </c>
      <c r="D79" s="1200" t="s">
        <v>1096</v>
      </c>
      <c r="F79" s="1105"/>
      <c r="G79" s="1106" t="str">
        <f aca="false">IF(AND(ISBLANK(F79),C79="x",$N$8&gt;0),"Attenzione: domanda a risposta obbligatoria",IF(ISBLANK(F79),"",IF(ISNUMBER(F79),IF(F79-INT(F79)=0,"","  Errore ! Inserire un numero intero senza decimali"),"  Errore ! Inserire un numero intero senza decimali")))</f>
        <v/>
      </c>
      <c r="K79" s="1107" t="str">
        <f aca="false">LEFT(A79,3)</f>
        <v>PEO</v>
      </c>
      <c r="L79" s="1107" t="str">
        <f aca="false">RIGHT(A79,3)</f>
        <v>133</v>
      </c>
      <c r="M79" s="1107" t="str">
        <f aca="false">B79</f>
        <v>INT</v>
      </c>
      <c r="N79" s="1107" t="str">
        <f aca="false">IF(ISNUMBER(F79),ROUND(F79,0),"")</f>
        <v/>
      </c>
    </row>
    <row r="80" s="1052" customFormat="true" ht="4.35" hidden="false" customHeight="true" outlineLevel="0" collapsed="false">
      <c r="A80" s="1143"/>
      <c r="B80" s="1143"/>
      <c r="D80" s="1100"/>
      <c r="E80" s="1100"/>
      <c r="F80" s="1123"/>
      <c r="G80" s="1110"/>
    </row>
    <row r="81" s="1052" customFormat="true" ht="30" hidden="false" customHeight="true" outlineLevel="0" collapsed="false">
      <c r="A81" s="1093" t="s">
        <v>1029</v>
      </c>
      <c r="B81" s="1093"/>
      <c r="C81" s="1093"/>
      <c r="D81" s="1094" t="s">
        <v>1030</v>
      </c>
      <c r="E81" s="1095"/>
      <c r="F81" s="1096"/>
      <c r="G81" s="1106"/>
    </row>
    <row r="82" s="1052" customFormat="true" ht="4.35" hidden="false" customHeight="true" outlineLevel="0" collapsed="false">
      <c r="A82" s="1100"/>
      <c r="B82" s="1100"/>
      <c r="D82" s="1100"/>
      <c r="E82" s="1100"/>
      <c r="F82" s="1123"/>
      <c r="G82" s="1110"/>
    </row>
    <row r="83" s="1052" customFormat="true" ht="30" hidden="false" customHeight="true" outlineLevel="0" collapsed="false">
      <c r="A83" s="1195" t="s">
        <v>1097</v>
      </c>
      <c r="B83" s="1196" t="s">
        <v>1038</v>
      </c>
      <c r="C83" s="1197"/>
      <c r="D83" s="1198" t="s">
        <v>1098</v>
      </c>
      <c r="F83" s="1173"/>
      <c r="G83" s="1106" t="str">
        <f aca="false">IF(AND(ISBLANK(F83),C83="x",$N$8&gt;0),"Attenzione: domanda a risposta obbligatoria",IF(ISBLANK(F83),"",IF(AND(LEN(F83)=1,OR(UPPER(F83)="N",UPPER(F83)="S")),"",IF(ISBLANK(F83),"","  Errore ! Inserire S o N"))))</f>
        <v/>
      </c>
      <c r="K83" s="1107" t="str">
        <f aca="false">LEFT(A83,3)</f>
        <v>PRD</v>
      </c>
      <c r="L83" s="1107" t="str">
        <f aca="false">RIGHT(A83,3)</f>
        <v>396</v>
      </c>
      <c r="M83" s="1107" t="str">
        <f aca="false">B83</f>
        <v>FLAG</v>
      </c>
      <c r="N83" s="1107" t="str">
        <f aca="false">IF(AND(LEN(F83)=1,OR(UPPER(F83)="N",UPPER(F83)="S")),UPPER(F83),"")</f>
        <v/>
      </c>
    </row>
    <row r="84" s="1052" customFormat="true" ht="4.35" hidden="false" customHeight="true" outlineLevel="0" collapsed="false">
      <c r="A84" s="1101"/>
      <c r="B84" s="1101"/>
      <c r="D84" s="1114"/>
      <c r="E84" s="1100"/>
      <c r="F84" s="1091"/>
      <c r="G84" s="1110"/>
    </row>
    <row r="85" s="1052" customFormat="true" ht="30" hidden="false" customHeight="true" outlineLevel="0" collapsed="false">
      <c r="A85" s="1101" t="s">
        <v>1099</v>
      </c>
      <c r="B85" s="1102" t="s">
        <v>1038</v>
      </c>
      <c r="D85" s="1104" t="s">
        <v>1100</v>
      </c>
      <c r="F85" s="1173"/>
      <c r="G85" s="1106" t="str">
        <f aca="false">IF(AND(ISBLANK(F85),C85="x",$N$8&gt;0),"Attenzione: domanda a risposta obbligatoria",IF(ISBLANK(F85),"",IF(AND(LEN(F85)=1,OR(UPPER(F85)="N",UPPER(F85)="S")),"",IF(ISBLANK(F85),"","  Errore ! Inserire S o N"))))</f>
        <v/>
      </c>
      <c r="K85" s="1107" t="str">
        <f aca="false">LEFT(A85,3)</f>
        <v>PRD</v>
      </c>
      <c r="L85" s="1107" t="str">
        <f aca="false">RIGHT(A85,3)</f>
        <v>455</v>
      </c>
      <c r="M85" s="1107" t="str">
        <f aca="false">B85</f>
        <v>FLAG</v>
      </c>
      <c r="N85" s="1107" t="str">
        <f aca="false">IF(AND(LEN(F85)=1,OR(UPPER(F85)="N",UPPER(F85)="S")),UPPER(F85),"")</f>
        <v/>
      </c>
    </row>
    <row r="86" s="1052" customFormat="true" ht="4.35" hidden="false" customHeight="true" outlineLevel="0" collapsed="false">
      <c r="A86" s="1101"/>
      <c r="B86" s="1101"/>
      <c r="D86" s="1114"/>
      <c r="E86" s="1100"/>
      <c r="F86" s="1091"/>
      <c r="G86" s="1110"/>
    </row>
    <row r="87" s="1052" customFormat="true" ht="30" hidden="false" customHeight="true" outlineLevel="0" collapsed="false">
      <c r="A87" s="1101" t="s">
        <v>1101</v>
      </c>
      <c r="B87" s="1102" t="s">
        <v>948</v>
      </c>
      <c r="D87" s="1201" t="s">
        <v>1102</v>
      </c>
      <c r="F87" s="1105"/>
      <c r="G87" s="1106" t="str">
        <f aca="false">IF(AND(ISBLANK(F87),C87="x",$N$8&gt;0),"Attenzione: domanda a risposta obbligatoria",IF(ISBLANK(F87),"",IF(ISNUMBER(F87),IF(F87-INT(F87)=0,"","  Errore ! Inserire un numero intero senza decimali"),"  Errore ! Inserire un numero intero senza decimali")))</f>
        <v/>
      </c>
      <c r="K87" s="1107" t="str">
        <f aca="false">LEFT(A87,3)</f>
        <v>PRD</v>
      </c>
      <c r="L87" s="1107" t="str">
        <f aca="false">RIGHT(A87,3)</f>
        <v>456</v>
      </c>
      <c r="M87" s="1107" t="str">
        <f aca="false">B87</f>
        <v>INT</v>
      </c>
      <c r="N87" s="1107" t="str">
        <f aca="false">IF(ISNUMBER(F87),ROUND(F87,0),"")</f>
        <v/>
      </c>
    </row>
    <row r="88" s="1052" customFormat="true" ht="4.35" hidden="false" customHeight="true" outlineLevel="0" collapsed="false">
      <c r="A88" s="1101"/>
      <c r="B88" s="1101"/>
      <c r="D88" s="1114"/>
      <c r="E88" s="1100"/>
      <c r="F88" s="1091"/>
      <c r="G88" s="1110"/>
    </row>
    <row r="89" s="1052" customFormat="true" ht="30" hidden="false" customHeight="true" outlineLevel="0" collapsed="false">
      <c r="A89" s="1101" t="s">
        <v>1103</v>
      </c>
      <c r="B89" s="1102" t="s">
        <v>948</v>
      </c>
      <c r="D89" s="1201" t="s">
        <v>1104</v>
      </c>
      <c r="F89" s="1105"/>
      <c r="G89" s="1106" t="str">
        <f aca="false">IF(AND(ISBLANK(F89),C89="x",$N$8&gt;0),"Attenzione: domanda a risposta obbligatoria",IF(ISBLANK(F89),"",IF(ISNUMBER(F89),IF(F89-INT(F89)=0,"","  Errore ! Inserire un numero intero senza decimali"),"  Errore ! Inserire un numero intero senza decimali")))</f>
        <v/>
      </c>
      <c r="K89" s="1107" t="str">
        <f aca="false">LEFT(A89,3)</f>
        <v>PRD</v>
      </c>
      <c r="L89" s="1107" t="str">
        <f aca="false">RIGHT(A89,3)</f>
        <v>457</v>
      </c>
      <c r="M89" s="1107" t="str">
        <f aca="false">B89</f>
        <v>INT</v>
      </c>
      <c r="N89" s="1107" t="str">
        <f aca="false">IF(ISNUMBER(F89),ROUND(F89,0),"")</f>
        <v/>
      </c>
    </row>
    <row r="90" s="1052" customFormat="true" ht="4.35" hidden="false" customHeight="true" outlineLevel="0" collapsed="false">
      <c r="A90" s="1101"/>
      <c r="B90" s="1101"/>
      <c r="D90" s="1114"/>
      <c r="E90" s="1100"/>
      <c r="F90" s="1091"/>
      <c r="G90" s="1110"/>
    </row>
    <row r="91" s="1052" customFormat="true" ht="30" hidden="false" customHeight="true" outlineLevel="0" collapsed="false">
      <c r="A91" s="1101" t="s">
        <v>1105</v>
      </c>
      <c r="B91" s="1102" t="s">
        <v>948</v>
      </c>
      <c r="D91" s="1104" t="s">
        <v>1106</v>
      </c>
      <c r="F91" s="1105"/>
      <c r="G91" s="1106" t="str">
        <f aca="false">IF(AND(ISBLANK(F91),C91="x",$N$8&gt;0),"Attenzione: domanda a risposta obbligatoria",IF(ISBLANK(F91),"",IF(ISNUMBER(F91),IF(F91-INT(F91)=0,"","  Errore ! Inserire un numero intero senza decimali"),"  Errore ! Inserire un numero intero senza decimali")))</f>
        <v/>
      </c>
      <c r="K91" s="1107" t="str">
        <f aca="false">LEFT(A91,3)</f>
        <v>PRD</v>
      </c>
      <c r="L91" s="1107" t="str">
        <f aca="false">RIGHT(A91,3)</f>
        <v>368</v>
      </c>
      <c r="M91" s="1107" t="str">
        <f aca="false">B91</f>
        <v>INT</v>
      </c>
      <c r="N91" s="1107" t="str">
        <f aca="false">IF(ISNUMBER(F91),ROUND(F91,0),"")</f>
        <v/>
      </c>
    </row>
    <row r="92" s="1052" customFormat="true" ht="4.35" hidden="false" customHeight="true" outlineLevel="0" collapsed="false">
      <c r="A92" s="1101"/>
      <c r="B92" s="1101"/>
      <c r="D92" s="1114"/>
      <c r="E92" s="1100"/>
      <c r="F92" s="1091"/>
      <c r="G92" s="1110"/>
    </row>
    <row r="93" s="1052" customFormat="true" ht="30" hidden="false" customHeight="true" outlineLevel="0" collapsed="false">
      <c r="A93" s="1101" t="s">
        <v>1107</v>
      </c>
      <c r="B93" s="1102" t="s">
        <v>948</v>
      </c>
      <c r="D93" s="1104" t="s">
        <v>1108</v>
      </c>
      <c r="F93" s="1105"/>
      <c r="G93" s="1106" t="str">
        <f aca="false">IF(AND(ISBLANK(F93),C93="x",$N$8&gt;0),"Attenzione: domanda a risposta obbligatoria",IF(ISBLANK(F93),"",IF(ISNUMBER(F93),IF(F93-INT(F93)=0,"","  Errore ! Inserire un numero intero senza decimali"),"  Errore ! Inserire un numero intero senza decimali")))</f>
        <v/>
      </c>
      <c r="K93" s="1107" t="str">
        <f aca="false">LEFT(A93,3)</f>
        <v>PRD</v>
      </c>
      <c r="L93" s="1107" t="str">
        <f aca="false">RIGHT(A93,3)</f>
        <v>369</v>
      </c>
      <c r="M93" s="1107" t="str">
        <f aca="false">B93</f>
        <v>INT</v>
      </c>
      <c r="N93" s="1107" t="str">
        <f aca="false">IF(ISNUMBER(F93),ROUND(F93,0),"")</f>
        <v/>
      </c>
    </row>
    <row r="94" s="1052" customFormat="true" ht="4.35" hidden="false" customHeight="true" outlineLevel="0" collapsed="false">
      <c r="A94" s="1101"/>
      <c r="B94" s="1101"/>
      <c r="D94" s="1114"/>
      <c r="E94" s="1100"/>
      <c r="F94" s="1091"/>
      <c r="G94" s="1110"/>
    </row>
    <row r="95" s="1035" customFormat="true" ht="30" hidden="false" customHeight="true" outlineLevel="0" collapsed="false">
      <c r="A95" s="1101" t="s">
        <v>1109</v>
      </c>
      <c r="B95" s="1102" t="s">
        <v>948</v>
      </c>
      <c r="D95" s="1104" t="s">
        <v>1110</v>
      </c>
      <c r="F95" s="1111"/>
      <c r="G95" s="1106" t="str">
        <f aca="false">IF(AND(ISBLANK(F95),C95="x",$N$8&gt;0),"Attenzione: domanda a risposta obbligatoria",IF(ISBLANK(F95),"",IF(ISNUMBER(F95),IF(F95-INT(F95)=0,"","  Errore ! Inserire un numero intero senza decimali"),"  Errore ! Inserire un numero intero senza decimali")))</f>
        <v/>
      </c>
      <c r="K95" s="1156" t="str">
        <f aca="false">LEFT(A95,3)</f>
        <v>PRD</v>
      </c>
      <c r="L95" s="1156" t="str">
        <f aca="false">RIGHT(A95,3)</f>
        <v>370</v>
      </c>
      <c r="M95" s="1156" t="str">
        <f aca="false">B95</f>
        <v>INT</v>
      </c>
      <c r="N95" s="1156" t="str">
        <f aca="false">IF(ISNUMBER(F95),ROUND(F95,0),"")</f>
        <v/>
      </c>
    </row>
    <row r="96" s="1052" customFormat="true" ht="4.35" hidden="false" customHeight="true" outlineLevel="0" collapsed="false">
      <c r="A96" s="1101"/>
      <c r="B96" s="1101"/>
      <c r="D96" s="1114"/>
      <c r="E96" s="1100"/>
      <c r="F96" s="1091"/>
      <c r="G96" s="1110"/>
    </row>
    <row r="97" s="1052" customFormat="true" ht="30" hidden="false" customHeight="true" outlineLevel="0" collapsed="false">
      <c r="A97" s="1181" t="s">
        <v>1111</v>
      </c>
      <c r="B97" s="1182" t="s">
        <v>948</v>
      </c>
      <c r="C97" s="1199"/>
      <c r="D97" s="1184" t="s">
        <v>1112</v>
      </c>
      <c r="F97" s="1105"/>
      <c r="G97" s="1106" t="str">
        <f aca="false">IF(AND(ISBLANK(F97),C97="x",$N$8&gt;0),"Attenzione: domanda a risposta obbligatoria",IF(ISBLANK(F97),"",IF(ISNUMBER(F97),IF(F97-INT(F97)=0,"","  Errore ! Inserire un numero intero senza decimali"),"  Errore ! Inserire un numero intero senza decimali")))</f>
        <v/>
      </c>
      <c r="K97" s="1107" t="str">
        <f aca="false">LEFT(A97,3)</f>
        <v>PRD</v>
      </c>
      <c r="L97" s="1107" t="str">
        <f aca="false">RIGHT(A97,3)</f>
        <v>491</v>
      </c>
      <c r="M97" s="1107" t="str">
        <f aca="false">B97</f>
        <v>INT</v>
      </c>
      <c r="N97" s="1107" t="str">
        <f aca="false">IF(ISNUMBER(F97),ROUND(F97,0),"")</f>
        <v/>
      </c>
    </row>
    <row r="98" s="1052" customFormat="true" ht="4.35" hidden="false" customHeight="true" outlineLevel="0" collapsed="false">
      <c r="A98" s="1101"/>
      <c r="B98" s="1101"/>
      <c r="C98" s="1035"/>
      <c r="D98" s="1114"/>
      <c r="E98" s="1100"/>
      <c r="F98" s="1091"/>
      <c r="G98" s="1110"/>
    </row>
    <row r="99" s="1035" customFormat="true" ht="30" hidden="false" customHeight="true" outlineLevel="0" collapsed="false">
      <c r="A99" s="1181" t="s">
        <v>1113</v>
      </c>
      <c r="B99" s="1182" t="s">
        <v>948</v>
      </c>
      <c r="C99" s="1199"/>
      <c r="D99" s="1184" t="s">
        <v>1114</v>
      </c>
      <c r="F99" s="1111"/>
      <c r="G99" s="1106" t="str">
        <f aca="false">IF(AND(ISBLANK(F99),C99="x",$N$8&gt;0),"Attenzione: domanda a risposta obbligatoria",IF(ISBLANK(F99),"",IF(ISNUMBER(F99),IF(F99-INT(F99)=0,"","  Errore ! Inserire un numero intero senza decimali"),"  Errore ! Inserire un numero intero senza decimali")))</f>
        <v/>
      </c>
      <c r="K99" s="1156" t="str">
        <f aca="false">LEFT(A99,3)</f>
        <v>PRD</v>
      </c>
      <c r="L99" s="1156" t="str">
        <f aca="false">RIGHT(A99,3)</f>
        <v>492</v>
      </c>
      <c r="M99" s="1156" t="str">
        <f aca="false">B99</f>
        <v>INT</v>
      </c>
      <c r="N99" s="1156" t="str">
        <f aca="false">IF(ISNUMBER(F99),ROUND(F99,0),"")</f>
        <v/>
      </c>
    </row>
    <row r="100" s="1052" customFormat="true" ht="4.35" hidden="false" customHeight="true" outlineLevel="0" collapsed="false">
      <c r="A100" s="1101"/>
      <c r="B100" s="1101"/>
      <c r="D100" s="1114"/>
      <c r="E100" s="1100"/>
      <c r="F100" s="1091"/>
      <c r="G100" s="1110"/>
    </row>
    <row r="101" s="1209" customFormat="true" ht="35.1" hidden="false" customHeight="true" outlineLevel="0" collapsed="false">
      <c r="A101" s="1093" t="s">
        <v>1115</v>
      </c>
      <c r="B101" s="1093"/>
      <c r="C101" s="1208"/>
      <c r="D101" s="1094" t="s">
        <v>1116</v>
      </c>
      <c r="E101" s="1095"/>
      <c r="F101" s="1096"/>
      <c r="G101" s="1116" t="str">
        <f aca="false">IF(AND(LEN(F101)=1,OR(UPPER(F101)="N",UPPER(F101)="S")),"",IF(ISBLANK(F101),"","  Errore ! Inserire S o N"))</f>
        <v/>
      </c>
    </row>
    <row r="102" s="1209" customFormat="true" ht="4.35" hidden="false" customHeight="true" outlineLevel="0" collapsed="false">
      <c r="A102" s="1210"/>
      <c r="B102" s="1210"/>
      <c r="C102" s="1211"/>
      <c r="D102" s="1212"/>
      <c r="E102" s="1213"/>
      <c r="F102" s="1214"/>
      <c r="G102" s="1215"/>
    </row>
    <row r="103" s="1209" customFormat="true" ht="30" hidden="false" customHeight="true" outlineLevel="0" collapsed="false">
      <c r="A103" s="1154" t="s">
        <v>1117</v>
      </c>
      <c r="B103" s="1216" t="s">
        <v>948</v>
      </c>
      <c r="C103" s="1217"/>
      <c r="D103" s="1205" t="s">
        <v>1118</v>
      </c>
      <c r="F103" s="1218"/>
      <c r="G103" s="1116" t="str">
        <f aca="false">IF(AND(ISBLANK(F103),C103="x",$N$8&gt;0),"Attenzione: domanda a risposta obbligatoria",IF(ISBLANK(F103),"",IF(ISNUMBER(F103),IF(F103-INT(F103)=0,"","  Errore ! Inserire un numero intero senza decimali"),"  Errore ! Inserire un numero intero senza decimali")))</f>
        <v/>
      </c>
      <c r="K103" s="1219" t="str">
        <f aca="false">LEFT(A103,3)</f>
        <v>WLF</v>
      </c>
      <c r="L103" s="1219" t="str">
        <f aca="false">RIGHT(A103,3)</f>
        <v>466</v>
      </c>
      <c r="M103" s="1219" t="str">
        <f aca="false">B103</f>
        <v>INT</v>
      </c>
      <c r="N103" s="1219" t="str">
        <f aca="false">IF(ISNUMBER(F103),ROUND(F103,0),"")</f>
        <v/>
      </c>
    </row>
    <row r="104" s="1209" customFormat="true" ht="4.35" hidden="false" customHeight="true" outlineLevel="0" collapsed="false">
      <c r="A104" s="1154"/>
      <c r="B104" s="1154"/>
      <c r="C104" s="1217"/>
      <c r="D104" s="1220"/>
      <c r="E104" s="1213"/>
      <c r="F104" s="1214"/>
      <c r="G104" s="1215"/>
    </row>
    <row r="105" s="1209" customFormat="true" ht="30" hidden="false" customHeight="true" outlineLevel="0" collapsed="false">
      <c r="A105" s="1154" t="s">
        <v>1119</v>
      </c>
      <c r="B105" s="1216" t="s">
        <v>948</v>
      </c>
      <c r="C105" s="1217"/>
      <c r="D105" s="1205" t="s">
        <v>1120</v>
      </c>
      <c r="F105" s="1218"/>
      <c r="G105" s="1116" t="str">
        <f aca="false">IF(AND(ISBLANK(F105),C105="x",$N$8&gt;0),"Attenzione: domanda a risposta obbligatoria",IF(ISBLANK(F105),"",IF(ISNUMBER(F105),IF(F105-INT(F105)=0,"","  Errore ! Inserire un numero intero senza decimali"),"  Errore ! Inserire un numero intero senza decimali")))</f>
        <v/>
      </c>
      <c r="K105" s="1219" t="str">
        <f aca="false">LEFT(A105,3)</f>
        <v>WLF</v>
      </c>
      <c r="L105" s="1219" t="str">
        <f aca="false">RIGHT(A105,3)</f>
        <v>467</v>
      </c>
      <c r="M105" s="1219" t="str">
        <f aca="false">B105</f>
        <v>INT</v>
      </c>
      <c r="N105" s="1219" t="str">
        <f aca="false">IF(ISNUMBER(F105),ROUND(F105,0),"")</f>
        <v/>
      </c>
    </row>
    <row r="106" s="1209" customFormat="true" ht="4.35" hidden="false" customHeight="true" outlineLevel="0" collapsed="false">
      <c r="A106" s="1154"/>
      <c r="B106" s="1154"/>
      <c r="C106" s="1217"/>
      <c r="D106" s="1220"/>
      <c r="E106" s="1213"/>
      <c r="F106" s="1214"/>
      <c r="G106" s="1215"/>
    </row>
    <row r="107" s="1209" customFormat="true" ht="30" hidden="false" customHeight="true" outlineLevel="0" collapsed="false">
      <c r="A107" s="1154" t="s">
        <v>1121</v>
      </c>
      <c r="B107" s="1216" t="s">
        <v>948</v>
      </c>
      <c r="C107" s="1217"/>
      <c r="D107" s="1205" t="s">
        <v>1122</v>
      </c>
      <c r="F107" s="1218"/>
      <c r="G107" s="1116" t="str">
        <f aca="false">IF(AND(ISBLANK(F107),C107="x",$N$8&gt;0),"Attenzione: domanda a risposta obbligatoria",IF(ISBLANK(F107),"",IF(ISNUMBER(F107),IF(F107-INT(F107)=0,"","  Errore ! Inserire un numero intero senza decimali"),"  Errore ! Inserire un numero intero senza decimali")))</f>
        <v/>
      </c>
      <c r="K107" s="1219" t="str">
        <f aca="false">LEFT(A107,3)</f>
        <v>WLF</v>
      </c>
      <c r="L107" s="1219" t="str">
        <f aca="false">RIGHT(A107,3)</f>
        <v>468</v>
      </c>
      <c r="M107" s="1219" t="str">
        <f aca="false">B107</f>
        <v>INT</v>
      </c>
      <c r="N107" s="1219" t="str">
        <f aca="false">IF(ISNUMBER(F107),ROUND(F107,0),"")</f>
        <v/>
      </c>
    </row>
    <row r="108" s="1209" customFormat="true" ht="4.35" hidden="false" customHeight="true" outlineLevel="0" collapsed="false">
      <c r="A108" s="1154"/>
      <c r="B108" s="1154"/>
      <c r="C108" s="1217"/>
      <c r="D108" s="1220"/>
      <c r="E108" s="1213"/>
      <c r="F108" s="1214"/>
      <c r="G108" s="1215"/>
    </row>
    <row r="109" s="1209" customFormat="true" ht="30" hidden="false" customHeight="true" outlineLevel="0" collapsed="false">
      <c r="A109" s="1154" t="s">
        <v>1123</v>
      </c>
      <c r="B109" s="1216" t="s">
        <v>948</v>
      </c>
      <c r="C109" s="1217"/>
      <c r="D109" s="1205" t="s">
        <v>1124</v>
      </c>
      <c r="F109" s="1218"/>
      <c r="G109" s="1116" t="str">
        <f aca="false">IF(AND(ISBLANK(F109),C109="x",$N$8&gt;0),"Attenzione: domanda a risposta obbligatoria",IF(ISBLANK(F109),"",IF(ISNUMBER(F109),IF(F109-INT(F109)=0,"","  Errore ! Inserire un numero intero senza decimali"),"  Errore ! Inserire un numero intero senza decimali")))</f>
        <v/>
      </c>
      <c r="K109" s="1219" t="str">
        <f aca="false">LEFT(A109,3)</f>
        <v>WLF</v>
      </c>
      <c r="L109" s="1219" t="str">
        <f aca="false">RIGHT(A109,3)</f>
        <v>469</v>
      </c>
      <c r="M109" s="1219" t="str">
        <f aca="false">B109</f>
        <v>INT</v>
      </c>
      <c r="N109" s="1219" t="str">
        <f aca="false">IF(ISNUMBER(F109),ROUND(F109,0),"")</f>
        <v/>
      </c>
    </row>
    <row r="110" s="1209" customFormat="true" ht="4.35" hidden="false" customHeight="true" outlineLevel="0" collapsed="false">
      <c r="A110" s="1154"/>
      <c r="B110" s="1154"/>
      <c r="C110" s="1217"/>
      <c r="D110" s="1220"/>
      <c r="E110" s="1213"/>
      <c r="F110" s="1214"/>
      <c r="G110" s="1215"/>
    </row>
    <row r="111" s="1209" customFormat="true" ht="30" hidden="false" customHeight="true" outlineLevel="0" collapsed="false">
      <c r="A111" s="1154" t="s">
        <v>1125</v>
      </c>
      <c r="B111" s="1216" t="s">
        <v>948</v>
      </c>
      <c r="C111" s="1217"/>
      <c r="D111" s="1205" t="s">
        <v>1126</v>
      </c>
      <c r="F111" s="1218"/>
      <c r="G111" s="1116" t="str">
        <f aca="false">IF(AND(ISBLANK(F111),C111="x",$N$8&gt;0),"Attenzione: domanda a risposta obbligatoria",IF(ISBLANK(F111),"",IF(ISNUMBER(F111),IF(F111-INT(F111)=0,"","  Errore ! Inserire un numero intero senza decimali"),"  Errore ! Inserire un numero intero senza decimali")))</f>
        <v/>
      </c>
      <c r="K111" s="1219" t="str">
        <f aca="false">LEFT(A111,3)</f>
        <v>WLF</v>
      </c>
      <c r="L111" s="1219" t="str">
        <f aca="false">RIGHT(A111,3)</f>
        <v>472</v>
      </c>
      <c r="M111" s="1219" t="str">
        <f aca="false">B111</f>
        <v>INT</v>
      </c>
      <c r="N111" s="1219" t="str">
        <f aca="false">IF(ISNUMBER(F111),ROUND(F111,0),"")</f>
        <v/>
      </c>
    </row>
    <row r="112" s="1209" customFormat="true" ht="4.35" hidden="false" customHeight="true" outlineLevel="0" collapsed="false">
      <c r="A112" s="1154"/>
      <c r="B112" s="1154"/>
      <c r="C112" s="1217"/>
      <c r="D112" s="1220"/>
      <c r="E112" s="1213"/>
      <c r="F112" s="1214"/>
      <c r="G112" s="1215"/>
    </row>
    <row r="113" s="1209" customFormat="true" ht="30" hidden="false" customHeight="true" outlineLevel="0" collapsed="false">
      <c r="A113" s="1154" t="s">
        <v>1127</v>
      </c>
      <c r="B113" s="1216" t="s">
        <v>948</v>
      </c>
      <c r="C113" s="1217"/>
      <c r="D113" s="1205" t="s">
        <v>1128</v>
      </c>
      <c r="F113" s="1218"/>
      <c r="G113" s="1116" t="str">
        <f aca="false">IF(AND(ISBLANK(F113),C113="x",$N$8&gt;0),"Attenzione: domanda a risposta obbligatoria",IF(ISBLANK(F113),"",IF(ISNUMBER(F113),IF(F113-INT(F113)=0,"","  Errore ! Inserire un numero intero senza decimali"),"  Errore ! Inserire un numero intero senza decimali")))</f>
        <v/>
      </c>
      <c r="K113" s="1219" t="str">
        <f aca="false">LEFT(A113,3)</f>
        <v>WLF</v>
      </c>
      <c r="L113" s="1219" t="str">
        <f aca="false">RIGHT(A113,3)</f>
        <v>471</v>
      </c>
      <c r="M113" s="1219" t="str">
        <f aca="false">B113</f>
        <v>INT</v>
      </c>
      <c r="N113" s="1219" t="str">
        <f aca="false">IF(ISNUMBER(F113),ROUND(F113,0),"")</f>
        <v/>
      </c>
    </row>
    <row r="114" s="1209" customFormat="true" ht="4.35" hidden="false" customHeight="true" outlineLevel="0" collapsed="false">
      <c r="A114" s="1154"/>
      <c r="B114" s="1154"/>
      <c r="D114" s="1220"/>
      <c r="E114" s="1213"/>
      <c r="F114" s="1214"/>
      <c r="G114" s="1215"/>
    </row>
    <row r="115" s="1052" customFormat="true" ht="16.5" hidden="false" customHeight="true" outlineLevel="0" collapsed="false">
      <c r="A115" s="1093" t="s">
        <v>1044</v>
      </c>
      <c r="B115" s="1093"/>
      <c r="C115" s="1093"/>
      <c r="D115" s="1094" t="s">
        <v>1045</v>
      </c>
      <c r="E115" s="1095"/>
      <c r="F115" s="1096"/>
      <c r="G115" s="1110"/>
    </row>
    <row r="116" s="1052" customFormat="true" ht="4.35" hidden="false" customHeight="true" outlineLevel="0" collapsed="false">
      <c r="A116" s="1101"/>
      <c r="B116" s="1101"/>
      <c r="D116" s="1114"/>
      <c r="E116" s="1100"/>
      <c r="F116" s="1091"/>
      <c r="G116" s="1110"/>
    </row>
    <row r="117" s="1052" customFormat="true" ht="30" hidden="false" customHeight="true" outlineLevel="0" collapsed="false">
      <c r="A117" s="1099" t="s">
        <v>1129</v>
      </c>
      <c r="B117" s="1089" t="s">
        <v>1038</v>
      </c>
      <c r="D117" s="1097" t="s">
        <v>1130</v>
      </c>
      <c r="F117" s="1173"/>
      <c r="G117" s="1106" t="str">
        <f aca="false">IF(AND(ISBLANK(F117),C117="x",$N$8&gt;0),"Attenzione: domanda a risposta obbligatoria",IF(ISBLANK(F117),"",IF(AND(LEN(F117)=1,OR(UPPER(F117)="N",UPPER(F117)="S")),"",IF(ISBLANK(F117),"","  Errore ! Inserire S o N"))))</f>
        <v/>
      </c>
      <c r="K117" s="1107" t="str">
        <f aca="false">LEFT(A117,3)</f>
        <v>CPL</v>
      </c>
      <c r="L117" s="1107" t="str">
        <f aca="false">RIGHT(A117,3)</f>
        <v>194</v>
      </c>
      <c r="M117" s="1107" t="str">
        <f aca="false">B117</f>
        <v>FLAG</v>
      </c>
      <c r="N117" s="1107" t="str">
        <f aca="false">IF(AND(LEN(F117)=1,OR(UPPER(F117)="N",UPPER(F117)="S")),UPPER(F117),"")</f>
        <v/>
      </c>
    </row>
    <row r="118" s="1052" customFormat="true" ht="4.35" hidden="false" customHeight="true" outlineLevel="0" collapsed="false">
      <c r="A118" s="1101"/>
      <c r="B118" s="1101"/>
      <c r="D118" s="1114"/>
      <c r="E118" s="1100"/>
      <c r="F118" s="1091"/>
      <c r="G118" s="1110"/>
    </row>
    <row r="119" customFormat="false" ht="30" hidden="false" customHeight="true" outlineLevel="0" collapsed="false">
      <c r="A119" s="1099" t="s">
        <v>1052</v>
      </c>
      <c r="B119" s="1089" t="s">
        <v>1038</v>
      </c>
      <c r="C119" s="1052"/>
      <c r="D119" s="1097" t="s">
        <v>1053</v>
      </c>
      <c r="E119" s="1052"/>
      <c r="F119" s="1173"/>
      <c r="G119" s="1106" t="str">
        <f aca="false">IF(OR(ISBLANK(F119),F119="Singola",F119="Associata"),"","  Errore ! Inserire Singola o Associata")</f>
        <v/>
      </c>
      <c r="H119" s="1052"/>
      <c r="I119" s="1052"/>
      <c r="J119" s="1052"/>
      <c r="K119" s="1107" t="str">
        <f aca="false">LEFT(A119,3)</f>
        <v>CPL</v>
      </c>
      <c r="L119" s="1107" t="str">
        <f aca="false">RIGHT(A119,3)</f>
        <v>147</v>
      </c>
      <c r="M119" s="1107" t="str">
        <f aca="false">B119</f>
        <v>FLAG</v>
      </c>
      <c r="N119" s="1107" t="str">
        <f aca="false">IF(F119="singola","S",IF(F119="associata","N",""))</f>
        <v/>
      </c>
    </row>
    <row r="120" s="1052" customFormat="true" ht="4.35" hidden="false" customHeight="true" outlineLevel="0" collapsed="false">
      <c r="A120" s="1101"/>
      <c r="B120" s="1101"/>
      <c r="D120" s="1114"/>
      <c r="E120" s="1100"/>
      <c r="F120" s="1091"/>
      <c r="G120" s="1110"/>
    </row>
    <row r="121" customFormat="false" ht="30" hidden="false" customHeight="true" outlineLevel="0" collapsed="false">
      <c r="A121" s="1099" t="s">
        <v>1131</v>
      </c>
      <c r="B121" s="1089" t="s">
        <v>958</v>
      </c>
      <c r="C121" s="1052"/>
      <c r="D121" s="1104" t="s">
        <v>1132</v>
      </c>
      <c r="E121" s="1052"/>
      <c r="F121" s="1115"/>
      <c r="G121" s="1116" t="str">
        <f aca="false">IF(AND(ISBLANK(F121),C121="x",$N$8&gt;0),"Attenzione: domanda a risposta obbligatoria",IF(ISBLANK(F121),"",IF(ISNUMBER(F121),IF(F121-ROUND(F121,4)=0,"","  Errore ! Inserire una % con al massimo due valori decimali"),"  Errore ! Inserire una % con al massimo due valori decimali")))</f>
        <v/>
      </c>
      <c r="H121" s="1052"/>
      <c r="I121" s="1052"/>
      <c r="J121" s="1052"/>
      <c r="K121" s="1107" t="str">
        <f aca="false">LEFT(A121,3)</f>
        <v>CPL</v>
      </c>
      <c r="L121" s="1107" t="str">
        <f aca="false">RIGHT(A121,3)</f>
        <v>182</v>
      </c>
      <c r="M121" s="1107" t="str">
        <f aca="false">B121</f>
        <v>PERC</v>
      </c>
      <c r="N121" s="1107" t="str">
        <f aca="false">IF(ISNUMBER(F121),ROUND(F121,4)*100,"")</f>
        <v/>
      </c>
    </row>
    <row r="122" s="1052" customFormat="true" ht="4.35" hidden="false" customHeight="true" outlineLevel="0" collapsed="false">
      <c r="A122" s="1101"/>
      <c r="B122" s="1101"/>
      <c r="D122" s="1114"/>
      <c r="E122" s="1100"/>
      <c r="F122" s="1091"/>
      <c r="G122" s="1110"/>
    </row>
    <row r="123" customFormat="false" ht="16.5" hidden="false" customHeight="true" outlineLevel="0" collapsed="false">
      <c r="A123" s="1093" t="s">
        <v>968</v>
      </c>
      <c r="B123" s="1093"/>
      <c r="C123" s="1093"/>
      <c r="D123" s="1094" t="s">
        <v>969</v>
      </c>
      <c r="E123" s="1095"/>
      <c r="F123" s="1096"/>
      <c r="G123" s="1221"/>
      <c r="H123" s="1052"/>
      <c r="I123" s="1052"/>
      <c r="J123" s="1052"/>
      <c r="K123" s="1052"/>
      <c r="L123" s="1052"/>
      <c r="M123" s="1052"/>
      <c r="N123" s="1052"/>
    </row>
    <row r="124" s="1052" customFormat="true" ht="4.35" hidden="false" customHeight="true" outlineLevel="0" collapsed="false">
      <c r="A124" s="1101"/>
      <c r="B124" s="1101"/>
      <c r="D124" s="1114"/>
      <c r="E124" s="1100"/>
      <c r="F124" s="1091"/>
      <c r="G124" s="1110"/>
    </row>
    <row r="125" customFormat="false" ht="15" hidden="false" customHeight="true" outlineLevel="0" collapsed="false">
      <c r="A125" s="1099" t="s">
        <v>970</v>
      </c>
      <c r="B125" s="1099" t="s">
        <v>971</v>
      </c>
      <c r="C125" s="1052"/>
      <c r="D125" s="1100" t="s">
        <v>972</v>
      </c>
      <c r="E125" s="1052"/>
      <c r="F125" s="1123"/>
      <c r="G125" s="1221"/>
      <c r="H125" s="1052"/>
      <c r="I125" s="1052"/>
      <c r="J125" s="1052"/>
      <c r="K125" s="1107" t="str">
        <f aca="false">LEFT(A125,3)</f>
        <v>INF</v>
      </c>
      <c r="L125" s="1107" t="str">
        <f aca="false">RIGHT(A125,3)</f>
        <v>209</v>
      </c>
      <c r="M125" s="1107" t="str">
        <f aca="false">B125</f>
        <v>NOTE</v>
      </c>
      <c r="N125" s="1052" t="str">
        <f aca="false">IF(ISBLANK(D126),"",LEFT(D126,1500))</f>
        <v/>
      </c>
    </row>
    <row r="126" customFormat="false" ht="45" hidden="false" customHeight="true" outlineLevel="0" collapsed="false">
      <c r="A126" s="1124"/>
      <c r="B126" s="1124"/>
      <c r="C126" s="1052"/>
      <c r="D126" s="1126"/>
      <c r="E126" s="1126"/>
      <c r="F126" s="1126"/>
      <c r="G126" s="1106" t="str">
        <f aca="false">IF(LEN(D126)&gt;1500,"Attenzione, è stato superato il numero massimo di 1500 caratteri","")</f>
        <v/>
      </c>
      <c r="H126" s="1052"/>
      <c r="I126" s="1052"/>
      <c r="J126" s="1052"/>
      <c r="K126" s="1052"/>
      <c r="L126" s="1052"/>
      <c r="M126" s="1052"/>
      <c r="N126" s="1052"/>
    </row>
    <row r="127" s="1052" customFormat="true" ht="4.35" hidden="false" customHeight="true" outlineLevel="0" collapsed="false">
      <c r="A127" s="1101"/>
      <c r="B127" s="1101"/>
      <c r="D127" s="1114"/>
      <c r="E127" s="1100"/>
      <c r="F127" s="1091"/>
      <c r="G127" s="1110"/>
    </row>
    <row r="128" customFormat="false" ht="15" hidden="false" customHeight="true" outlineLevel="0" collapsed="false">
      <c r="A128" s="1099" t="s">
        <v>973</v>
      </c>
      <c r="B128" s="1099" t="s">
        <v>971</v>
      </c>
      <c r="C128" s="1052"/>
      <c r="D128" s="1100" t="s">
        <v>974</v>
      </c>
      <c r="E128" s="1052"/>
      <c r="F128" s="1123"/>
      <c r="G128" s="1221"/>
      <c r="H128" s="1052"/>
      <c r="I128" s="1052"/>
      <c r="J128" s="1052"/>
      <c r="K128" s="1107" t="str">
        <f aca="false">LEFT(A128,3)</f>
        <v>INF</v>
      </c>
      <c r="L128" s="1107" t="str">
        <f aca="false">RIGHT(A128,3)</f>
        <v>127</v>
      </c>
      <c r="M128" s="1107" t="str">
        <f aca="false">B128</f>
        <v>NOTE</v>
      </c>
      <c r="N128" s="1052" t="str">
        <f aca="false">IF(ISBLANK(D129),"",LEFT(D129,1500))</f>
        <v/>
      </c>
    </row>
    <row r="129" customFormat="false" ht="45" hidden="false" customHeight="true" outlineLevel="0" collapsed="false">
      <c r="A129" s="1124"/>
      <c r="B129" s="1124"/>
      <c r="C129" s="1052"/>
      <c r="D129" s="1126"/>
      <c r="E129" s="1126"/>
      <c r="F129" s="1126"/>
      <c r="G129" s="1106" t="str">
        <f aca="false">IF(LEN(D129)&gt;1500,"Attenzione, è stato superato il numero massimo di 1500 caratteri","")</f>
        <v/>
      </c>
      <c r="H129" s="1052"/>
      <c r="I129" s="1052"/>
      <c r="J129" s="1052"/>
      <c r="K129" s="1129" t="s">
        <v>695</v>
      </c>
      <c r="L129" s="1052"/>
      <c r="M129" s="1052"/>
      <c r="N129" s="1052"/>
    </row>
    <row r="130" s="880" customFormat="true" ht="24.9" hidden="false" customHeight="true" outlineLevel="0" collapsed="false">
      <c r="A130" s="1131" t="s">
        <v>1133</v>
      </c>
      <c r="B130" s="920"/>
      <c r="C130" s="1174"/>
      <c r="D130" s="1174"/>
      <c r="E130" s="1174"/>
      <c r="F130" s="1174"/>
    </row>
    <row r="131" customFormat="false" ht="15" hidden="false" customHeight="false" outlineLevel="0" collapsed="false">
      <c r="A131" s="1135" t="s">
        <v>1134</v>
      </c>
      <c r="B131" s="1048"/>
      <c r="H131" s="1052"/>
      <c r="I131" s="1053"/>
      <c r="J131" s="1054"/>
    </row>
    <row r="132" s="880" customFormat="true" ht="24.9" hidden="false" customHeight="true" outlineLevel="0" collapsed="false">
      <c r="A132" s="1131" t="s">
        <v>1135</v>
      </c>
      <c r="B132" s="920"/>
      <c r="C132" s="1174"/>
      <c r="D132" s="1174"/>
      <c r="E132" s="1174"/>
      <c r="F132" s="1174"/>
    </row>
    <row r="133" customFormat="false" ht="15" hidden="false" customHeight="false" outlineLevel="0" collapsed="false">
      <c r="A133" s="1222" t="s">
        <v>1136</v>
      </c>
    </row>
    <row r="134" s="880" customFormat="true" ht="24.9" hidden="false" customHeight="true" outlineLevel="0" collapsed="false">
      <c r="A134" s="1131" t="s">
        <v>1137</v>
      </c>
      <c r="B134" s="920"/>
      <c r="C134" s="1174"/>
      <c r="D134" s="1174"/>
      <c r="E134" s="1174"/>
      <c r="F134" s="1174"/>
    </row>
    <row r="135" s="880" customFormat="true" ht="24.9" hidden="false" customHeight="true" outlineLevel="0" collapsed="false">
      <c r="A135" s="1131" t="s">
        <v>1138</v>
      </c>
      <c r="B135" s="920"/>
      <c r="C135" s="1174"/>
      <c r="D135" s="1174"/>
      <c r="E135" s="1174"/>
      <c r="F135" s="1174"/>
    </row>
    <row r="136" customFormat="false" ht="15" hidden="false" customHeight="false" outlineLevel="0" collapsed="false">
      <c r="A136" s="1222" t="s">
        <v>1139</v>
      </c>
    </row>
    <row r="137" s="880" customFormat="true" ht="24.9" hidden="false" customHeight="true" outlineLevel="0" collapsed="false">
      <c r="A137" s="1131" t="s">
        <v>1140</v>
      </c>
      <c r="B137" s="920"/>
      <c r="C137" s="1174"/>
      <c r="D137" s="1174"/>
      <c r="E137" s="1174"/>
      <c r="F137" s="1174"/>
    </row>
    <row r="138" s="880" customFormat="true" ht="24.9" hidden="false" customHeight="true" outlineLevel="0" collapsed="false">
      <c r="A138" s="1131" t="s">
        <v>1141</v>
      </c>
      <c r="B138" s="920"/>
      <c r="C138" s="1174"/>
      <c r="D138" s="1174"/>
      <c r="E138" s="1174"/>
      <c r="F138" s="1174"/>
    </row>
    <row r="139" customFormat="false" ht="15" hidden="false" customHeight="false" outlineLevel="0" collapsed="false">
      <c r="A139" s="1222" t="s">
        <v>1142</v>
      </c>
    </row>
  </sheetData>
  <sheetProtection algorithmName="SHA-512" hashValue="MjxqCp9c0NqflkARE0c0M2PJO0oTycfidO8+ufaZHiahN7jAvY0jxRVajmL6XnRUv43T6BjYzMq8Z75B+LoZ2g==" saltValue="/zBUX1KlUmXB0+I8UBDCRg==" spinCount="100000" sheet="true" formatColumns="false" selectLockedCells="true"/>
  <mergeCells count="16">
    <mergeCell ref="A2:F2"/>
    <mergeCell ref="G2:G3"/>
    <mergeCell ref="A3:F3"/>
    <mergeCell ref="G5:G6"/>
    <mergeCell ref="A6:F6"/>
    <mergeCell ref="A11:C11"/>
    <mergeCell ref="A21:C21"/>
    <mergeCell ref="A37:C37"/>
    <mergeCell ref="A47:C47"/>
    <mergeCell ref="A67:C67"/>
    <mergeCell ref="A81:C81"/>
    <mergeCell ref="A101:B101"/>
    <mergeCell ref="A115:C115"/>
    <mergeCell ref="A123:C123"/>
    <mergeCell ref="D126:F126"/>
    <mergeCell ref="D129:F129"/>
  </mergeCells>
  <dataValidations count="8">
    <dataValidation allowBlank="true" error="Inserire solo valori percentuali con al massimo due cifre decimali e chiudere con il simbolo %." errorTitle="Errore di digitazione" operator="between" showDropDown="false" showErrorMessage="true" showInputMessage="true" sqref="F39 F41 F121 IS121 SO121 ACK121 AMG121" type="custom">
      <formula1>OR(A1=0,A1-INT(A1*10000)/10000=0)</formula1>
      <formula2>0</formula2>
    </dataValidation>
    <dataValidation allowBlank="false" error="Digitare 'Singola' o 'Associata' o lasciare in bianco" errorTitle="Errore di digitazione" operator="between" showDropDown="false" showErrorMessage="true" showInputMessage="true" sqref="F119 IS119 SO119 ACK119 AMG119" type="list">
      <formula1>"Singola,Associata"</formula1>
      <formula2>0</formula2>
    </dataValidation>
    <dataValidation allowBlank="true" error="Digitare 'S' o 'N' o lasciare in bianco" errorTitle="Errore di digitazione" operator="between" showDropDown="true" showErrorMessage="true" showInputMessage="true" sqref="F75 IS75 SO75 ACK75 AMG75 F77 IS77 SO77 ACK77 AMG77 F83 IS83 SO83 ACK83 AMG83 F85 IS85 SO85 ACK85 AMG85 F117 IS117 SO117 ACK117 AMG117" type="list">
      <formula1>"s,n,S,N"</formula1>
      <formula2>0</formula2>
    </dataValidation>
    <dataValidation allowBlank="true" error="Digitare una data valida nel formato gg/mm/aaaa" errorTitle="Errore di digitazione" operator="between" showDropDown="false" showErrorMessage="true" showInputMessage="true" sqref="F16 IS16 SO16 ACK16 AMG16" type="date">
      <formula1>42005</formula1>
      <formula2>TODAY()</formula2>
    </dataValidation>
    <dataValidation allowBlank="true" error="Inserire massimo 1500 caratteri" errorTitle="Errore di digitazione" operator="between" showDropDown="false" showErrorMessage="true" showInputMessage="true" sqref="D126:F126 IQ126:IS126 SM126:SO126 ACI126:ACK126 AME126:AMG126 D129:F129 IQ129:IS129 SM129:SO129 ACI129:ACK129 AME129:AMG129" type="textLength">
      <formula1>0</formula1>
      <formula2>1500</formula2>
    </dataValidation>
    <dataValidation allowBlank="true" error="Digitare una data non anteriore al 1 Gennaio dell'anno precedente quello di rilevazione (gg/mm/aaaa)" errorTitle="Errore di digitazione" operator="between" showDropDown="false" showErrorMessage="true" showInputMessage="true" sqref="IS13 SO13 ACK13 AMG13 IS15 SO15 ACK15 AMG15 IS17 SO17 ACK17 AMG17" type="date">
      <formula1>44197</formula1>
      <formula2>TODAY()</formula2>
    </dataValidation>
    <dataValidation allowBlank="true" error="Digitare una data non anteriore al 1 Gennaio dell'anno precedente quello di rilevazione (gg/mm/aaaa)" errorTitle="Errore di digitazione" operator="between" showDropDown="false" showErrorMessage="true" showInputMessage="true" sqref="F13 F15 F17" type="date">
      <formula1>44562</formula1>
      <formula2>TODAY()</formula2>
    </dataValidation>
    <dataValidation allowBlank="true" error="Inserire solo numeri interi o lasciare vuoto." errorTitle="Errore di digitazione" operator="lessThan" showDropDown="false" showErrorMessage="true" showInputMessage="true" sqref="F19 IS19 SO19 ACK19 AMG19 F23 IS23 SO23 ACK23 AMG23 F25 IS25 SO25 ACK25 AMG25 F27 IS27 SO27 ACK27 AMG27 F29 IS29 SO29 ACK29 AMG29 F31:F33 IS31:IS33 SO31:SO33 ACK31:ACK33 AMG31:AMG33 F35 IS35 SO35 ACK35 AMG35 IS39 SO39 ACK39 AMG39 IS41 SO41 ACK41 AMG41 F43 IS43 SO43 ACK43 AMG43 F45 IS45 SO45 ACK45 AMG45 F49 IS49 SO49 ACK49 AMG49 F51 IS51 SO51 ACK51 AMG51 F53 IS53 SO53 ACK53 AMG53 F55 IS55 SO55 ACK55 AMG55 F57 IS57 SO57 ACK57 AMG57 F59 IS59 SO59 ACK59 AMG59 F61 IS61 SO61 ACK61 AMG61 F63 IS63 SO63 ACK63 AMG63 F65 IS65 SO65 ACK65 AMG65 F69 IS69 SO69 ACK69 AMG69 F71 IS71 SO71 ACK71 AMG71 F73 IS73 SO73 ACK73 AMG73 F79 IS79 SO79 ACK79 AMG79 F87 IS87 SO87 ACK87 AMG87 F89 IS89 SO89 ACK89 AMG89 F91 IS91 SO91 ACK91 AMG91 F93 IS93 SO93 ACK93 AMG93 F95 IS95 SO95 ACK95 AMG95 F97 IS97 SO97 ACK97 AMG97 F99 IS99 SO99 ACK99 AMG99 F103 IS103 SO103 ACK103 AMG103 F105 IS105 SO105 ACK105 AMG105 F107 IS107 SO107 ACK107 AMG107 F109 IS109 SO109 ACK109 AMG109 F111 IS111 SO111 ACK111 AMG111 F113 IS113 SO113 ACK113 AMG113" type="whole">
      <formula1>100000000000000</formula1>
      <formula2>0</formula2>
    </dataValidation>
  </dataValidations>
  <printOptions headings="false" gridLines="false" gridLinesSet="true" horizontalCentered="true" verticalCentered="false"/>
  <pageMargins left="0.39375" right="0.39375" top="0.7875" bottom="0.39375" header="0.511805555555555" footer="0.511805555555555"/>
  <pageSetup paperSize="9" scale="100" firstPageNumber="0" fitToWidth="1" fitToHeight="3"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42" man="true" max="16383" min="0"/>
  </rowBreaks>
  <colBreaks count="1" manualBreakCount="1">
    <brk id="6" man="true" max="65535" min="0"/>
  </colBreaks>
</worksheet>
</file>

<file path=xl/worksheets/sheet28.xml><?xml version="1.0" encoding="utf-8"?>
<worksheet xmlns="http://schemas.openxmlformats.org/spreadsheetml/2006/main" xmlns:r="http://schemas.openxmlformats.org/officeDocument/2006/relationships">
  <sheetPr filterMode="false">
    <pageSetUpPr fitToPage="false"/>
  </sheetPr>
  <dimension ref="A1:G33"/>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3" topLeftCell="A4" activePane="bottomLeft" state="frozen"/>
      <selection pane="topLeft" activeCell="A1" activeCellId="0" sqref="A1"/>
      <selection pane="bottomLeft" activeCell="C4" activeCellId="0" sqref="C4"/>
    </sheetView>
  </sheetViews>
  <sheetFormatPr defaultColWidth="8.84765625" defaultRowHeight="10.2" zeroHeight="false" outlineLevelRow="0" outlineLevelCol="0"/>
  <cols>
    <col collapsed="false" customWidth="true" hidden="false" outlineLevel="0" max="1" min="1" style="0" width="87.71"/>
    <col collapsed="false" customWidth="true" hidden="false" outlineLevel="0" max="3" min="2" style="0" width="21.72"/>
    <col collapsed="false" customWidth="true" hidden="false" outlineLevel="0" max="4" min="4" style="0" width="60.71"/>
    <col collapsed="false" customWidth="true" hidden="true" outlineLevel="0" max="5" min="5" style="0" width="9.15"/>
    <col collapsed="false" customWidth="true" hidden="true" outlineLevel="0" max="6" min="6" style="0" width="10"/>
    <col collapsed="false" customWidth="true" hidden="false" outlineLevel="0" max="7" min="7" style="0" width="22.72"/>
  </cols>
  <sheetData>
    <row r="1" s="255" customFormat="true" ht="43.5" hidden="false" customHeight="true" outlineLevel="0" collapsed="false">
      <c r="A1" s="481" t="str">
        <f aca="false">t1!A1</f>
        <v>REGIONI ED AUTONOMIE LOCALI - anno 2023</v>
      </c>
      <c r="B1" s="481"/>
      <c r="C1" s="481"/>
      <c r="D1" s="481"/>
      <c r="F1" s="582"/>
    </row>
    <row r="2" customFormat="false" ht="30" hidden="false" customHeight="true" outlineLevel="0" collapsed="false">
      <c r="A2" s="1223" t="str">
        <f aca="false">IF(B31&gt;0,IF($F$32&gt;0," ","Attenzione: Compilare la presente Tabella"),IF(C31=0," "," "))</f>
        <v> </v>
      </c>
      <c r="B2" s="1223"/>
      <c r="C2" s="1223"/>
      <c r="D2" s="1223"/>
    </row>
    <row r="3" customFormat="false" ht="21.75" hidden="false" customHeight="true" outlineLevel="0" collapsed="false">
      <c r="A3" s="1224" t="s">
        <v>1143</v>
      </c>
      <c r="B3" s="1225" t="s">
        <v>1144</v>
      </c>
      <c r="C3" s="1225" t="s">
        <v>1145</v>
      </c>
      <c r="D3" s="1226" t="s">
        <v>971</v>
      </c>
      <c r="G3" s="1227" t="s">
        <v>1146</v>
      </c>
    </row>
    <row r="4" s="853" customFormat="true" ht="23.25" hidden="false" customHeight="true" outlineLevel="0" collapsed="false">
      <c r="A4" s="1228" t="s">
        <v>1147</v>
      </c>
      <c r="B4" s="1229" t="n">
        <f aca="false">t12!K23</f>
        <v>0</v>
      </c>
      <c r="C4" s="1230"/>
      <c r="D4" s="1231"/>
      <c r="E4" s="1232" t="s">
        <v>1148</v>
      </c>
      <c r="G4" s="1233"/>
    </row>
    <row r="5" s="853" customFormat="true" ht="23.25" hidden="false" customHeight="true" outlineLevel="0" collapsed="false">
      <c r="A5" s="869" t="s">
        <v>1149</v>
      </c>
      <c r="B5" s="1234" t="n">
        <f aca="false">t13!Y23</f>
        <v>0</v>
      </c>
      <c r="C5" s="1230"/>
      <c r="D5" s="1231"/>
      <c r="E5" s="1232" t="s">
        <v>695</v>
      </c>
      <c r="G5" s="1233"/>
    </row>
    <row r="6" s="853" customFormat="true" ht="23.25" hidden="false" customHeight="true" outlineLevel="0" collapsed="false">
      <c r="A6" s="869" t="s">
        <v>1150</v>
      </c>
      <c r="B6" s="1234" t="n">
        <f aca="false">t14!D4</f>
        <v>0</v>
      </c>
      <c r="C6" s="1230"/>
      <c r="D6" s="1231"/>
      <c r="E6" s="1232" t="s">
        <v>695</v>
      </c>
      <c r="G6" s="1233"/>
    </row>
    <row r="7" s="853" customFormat="true" ht="23.25" hidden="false" customHeight="true" outlineLevel="0" collapsed="false">
      <c r="A7" s="869" t="s">
        <v>1151</v>
      </c>
      <c r="B7" s="1234" t="n">
        <f aca="false">t14!D5</f>
        <v>0</v>
      </c>
      <c r="C7" s="1235"/>
      <c r="D7" s="1236"/>
      <c r="E7" s="1232" t="s">
        <v>608</v>
      </c>
      <c r="G7" s="1237"/>
    </row>
    <row r="8" s="853" customFormat="true" ht="23.25" hidden="false" customHeight="true" outlineLevel="0" collapsed="false">
      <c r="A8" s="869" t="s">
        <v>609</v>
      </c>
      <c r="B8" s="1234" t="n">
        <f aca="false">t14!D6</f>
        <v>0</v>
      </c>
      <c r="C8" s="1235"/>
      <c r="D8" s="1236"/>
      <c r="E8" s="1232" t="s">
        <v>610</v>
      </c>
      <c r="G8" s="1237"/>
    </row>
    <row r="9" s="853" customFormat="true" ht="23.25" hidden="false" customHeight="true" outlineLevel="0" collapsed="false">
      <c r="A9" s="1238" t="s">
        <v>611</v>
      </c>
      <c r="B9" s="1234" t="n">
        <f aca="false">t14!D7</f>
        <v>0</v>
      </c>
      <c r="C9" s="1235"/>
      <c r="D9" s="1236"/>
      <c r="E9" s="1232" t="s">
        <v>612</v>
      </c>
      <c r="G9" s="1237"/>
    </row>
    <row r="10" s="853" customFormat="true" ht="23.25" hidden="true" customHeight="true" outlineLevel="0" collapsed="false">
      <c r="A10" s="869" t="s">
        <v>613</v>
      </c>
      <c r="B10" s="1239"/>
      <c r="C10" s="1239"/>
      <c r="D10" s="1240"/>
      <c r="E10" s="1232" t="s">
        <v>614</v>
      </c>
      <c r="G10" s="1241"/>
    </row>
    <row r="11" s="853" customFormat="true" ht="23.25" hidden="true" customHeight="true" outlineLevel="0" collapsed="false">
      <c r="A11" s="869" t="s">
        <v>615</v>
      </c>
      <c r="B11" s="1239"/>
      <c r="C11" s="1239"/>
      <c r="D11" s="1240"/>
      <c r="E11" s="1232" t="s">
        <v>616</v>
      </c>
      <c r="G11" s="1241"/>
    </row>
    <row r="12" s="853" customFormat="true" ht="23.25" hidden="true" customHeight="true" outlineLevel="0" collapsed="false">
      <c r="A12" s="869" t="s">
        <v>1152</v>
      </c>
      <c r="B12" s="1239"/>
      <c r="C12" s="1239"/>
      <c r="D12" s="1240"/>
      <c r="E12" s="1232" t="s">
        <v>618</v>
      </c>
      <c r="G12" s="1242"/>
    </row>
    <row r="13" s="853" customFormat="true" ht="23.25" hidden="true" customHeight="true" outlineLevel="0" collapsed="false">
      <c r="A13" s="869" t="s">
        <v>619</v>
      </c>
      <c r="B13" s="1243"/>
      <c r="C13" s="1243"/>
      <c r="D13" s="1244"/>
      <c r="E13" s="1232" t="s">
        <v>620</v>
      </c>
      <c r="G13" s="1245"/>
    </row>
    <row r="14" s="853" customFormat="true" ht="23.25" hidden="false" customHeight="true" outlineLevel="0" collapsed="false">
      <c r="A14" s="858" t="s">
        <v>621</v>
      </c>
      <c r="B14" s="1234" t="n">
        <f aca="false">t14!D12</f>
        <v>0</v>
      </c>
      <c r="C14" s="1235"/>
      <c r="D14" s="1236"/>
      <c r="E14" s="1232" t="s">
        <v>622</v>
      </c>
      <c r="G14" s="1237"/>
    </row>
    <row r="15" s="853" customFormat="true" ht="23.25" hidden="false" customHeight="true" outlineLevel="0" collapsed="false">
      <c r="A15" s="858" t="s">
        <v>623</v>
      </c>
      <c r="B15" s="1234" t="n">
        <f aca="false">t14!D13</f>
        <v>0</v>
      </c>
      <c r="C15" s="1235"/>
      <c r="D15" s="1236"/>
      <c r="E15" s="1232" t="s">
        <v>624</v>
      </c>
      <c r="G15" s="1237"/>
    </row>
    <row r="16" s="853" customFormat="true" ht="23.25" hidden="true" customHeight="true" outlineLevel="0" collapsed="false">
      <c r="A16" s="869" t="s">
        <v>1153</v>
      </c>
      <c r="B16" s="1246"/>
      <c r="C16" s="1247"/>
      <c r="D16" s="1248"/>
      <c r="E16" s="1232" t="s">
        <v>626</v>
      </c>
      <c r="G16" s="1249"/>
    </row>
    <row r="17" customFormat="false" ht="23.25" hidden="true" customHeight="true" outlineLevel="0" collapsed="false">
      <c r="A17" s="869" t="s">
        <v>627</v>
      </c>
      <c r="B17" s="1243"/>
      <c r="C17" s="1247"/>
      <c r="D17" s="1244"/>
      <c r="E17" s="1232" t="s">
        <v>628</v>
      </c>
      <c r="G17" s="1242"/>
    </row>
    <row r="18" s="255" customFormat="true" ht="23.25" hidden="false" customHeight="true" outlineLevel="0" collapsed="false">
      <c r="A18" s="869" t="s">
        <v>1154</v>
      </c>
      <c r="B18" s="1234" t="n">
        <f aca="false">t14!D16</f>
        <v>0</v>
      </c>
      <c r="C18" s="1247"/>
      <c r="D18" s="1250"/>
      <c r="E18" s="1232" t="s">
        <v>630</v>
      </c>
      <c r="G18" s="1237"/>
    </row>
    <row r="19" customFormat="false" ht="23.25" hidden="true" customHeight="true" outlineLevel="0" collapsed="false">
      <c r="A19" s="869" t="s">
        <v>631</v>
      </c>
      <c r="B19" s="1246"/>
      <c r="C19" s="1247"/>
      <c r="D19" s="1248"/>
      <c r="E19" s="1232" t="s">
        <v>632</v>
      </c>
      <c r="G19" s="1249"/>
    </row>
    <row r="20" customFormat="false" ht="23.25" hidden="true" customHeight="true" outlineLevel="0" collapsed="false">
      <c r="A20" s="869" t="s">
        <v>633</v>
      </c>
      <c r="B20" s="1243"/>
      <c r="C20" s="1247"/>
      <c r="D20" s="1244"/>
      <c r="E20" s="1232" t="s">
        <v>634</v>
      </c>
      <c r="G20" s="1242"/>
    </row>
    <row r="21" customFormat="false" ht="23.25" hidden="false" customHeight="true" outlineLevel="0" collapsed="false">
      <c r="A21" s="869" t="s">
        <v>635</v>
      </c>
      <c r="B21" s="1234" t="n">
        <f aca="false">t14!D19</f>
        <v>0</v>
      </c>
      <c r="C21" s="1247"/>
      <c r="D21" s="1250"/>
      <c r="E21" s="1232" t="s">
        <v>636</v>
      </c>
      <c r="G21" s="1237"/>
    </row>
    <row r="22" customFormat="false" ht="23.25" hidden="false" customHeight="true" outlineLevel="0" collapsed="false">
      <c r="A22" s="869" t="s">
        <v>1155</v>
      </c>
      <c r="B22" s="1234" t="n">
        <f aca="false">t14!D20</f>
        <v>0</v>
      </c>
      <c r="C22" s="1247"/>
      <c r="D22" s="1250"/>
      <c r="E22" s="1232" t="s">
        <v>638</v>
      </c>
      <c r="G22" s="1237"/>
    </row>
    <row r="23" customFormat="false" ht="23.25" hidden="true" customHeight="true" outlineLevel="0" collapsed="false">
      <c r="A23" s="869" t="s">
        <v>1156</v>
      </c>
      <c r="B23" s="1234" t="n">
        <f aca="false">t14!D21</f>
        <v>0</v>
      </c>
      <c r="C23" s="1235"/>
      <c r="D23" s="1251"/>
      <c r="E23" s="1232" t="s">
        <v>640</v>
      </c>
      <c r="G23" s="1237"/>
    </row>
    <row r="24" customFormat="false" ht="23.25" hidden="false" customHeight="true" outlineLevel="0" collapsed="false">
      <c r="A24" s="869" t="s">
        <v>1157</v>
      </c>
      <c r="B24" s="1234" t="n">
        <f aca="false">t14!D22</f>
        <v>0</v>
      </c>
      <c r="C24" s="1235"/>
      <c r="D24" s="1251"/>
      <c r="E24" s="1232" t="s">
        <v>642</v>
      </c>
      <c r="G24" s="1237"/>
    </row>
    <row r="25" s="853" customFormat="true" ht="23.25" hidden="false" customHeight="true" outlineLevel="0" collapsed="false">
      <c r="A25" s="869" t="s">
        <v>1158</v>
      </c>
      <c r="B25" s="1252" t="n">
        <f aca="false">t14!D23</f>
        <v>0</v>
      </c>
      <c r="C25" s="1235"/>
      <c r="D25" s="1251"/>
      <c r="E25" s="1232" t="s">
        <v>645</v>
      </c>
      <c r="G25" s="1237"/>
    </row>
    <row r="26" customFormat="false" ht="23.25" hidden="false" customHeight="true" outlineLevel="0" collapsed="false">
      <c r="A26" s="1253" t="s">
        <v>1159</v>
      </c>
      <c r="B26" s="1234" t="n">
        <f aca="false">t14!D24</f>
        <v>0</v>
      </c>
      <c r="C26" s="1235"/>
      <c r="D26" s="1251"/>
      <c r="E26" s="1232" t="s">
        <v>647</v>
      </c>
      <c r="G26" s="1237"/>
    </row>
    <row r="27" customFormat="false" ht="23.25" hidden="false" customHeight="true" outlineLevel="0" collapsed="false">
      <c r="A27" s="872" t="s">
        <v>1160</v>
      </c>
      <c r="B27" s="1254" t="n">
        <f aca="false">t14!D25+t14!D26</f>
        <v>0</v>
      </c>
      <c r="C27" s="1255"/>
      <c r="D27" s="1256"/>
      <c r="E27" s="1232" t="s">
        <v>1161</v>
      </c>
      <c r="G27" s="1237"/>
    </row>
    <row r="28" customFormat="false" ht="16.35" hidden="false" customHeight="true" outlineLevel="0" collapsed="false">
      <c r="A28" s="1257" t="s">
        <v>1162</v>
      </c>
      <c r="B28" s="1258" t="n">
        <f aca="false">SUM(B4:B27)</f>
        <v>0</v>
      </c>
      <c r="C28" s="1258" t="n">
        <f aca="false">SUM(C4:C27)</f>
        <v>0</v>
      </c>
      <c r="D28" s="1259"/>
      <c r="E28" s="1232" t="s">
        <v>695</v>
      </c>
      <c r="G28" s="1260" t="n">
        <f aca="false">SUM(G4:G27)</f>
        <v>0</v>
      </c>
    </row>
    <row r="29" customFormat="false" ht="16.35" hidden="false" customHeight="true" outlineLevel="0" collapsed="false">
      <c r="A29" s="1261"/>
      <c r="B29" s="1261"/>
      <c r="C29" s="1261"/>
      <c r="D29" s="1262"/>
      <c r="E29" s="1232" t="s">
        <v>695</v>
      </c>
      <c r="G29" s="1263"/>
    </row>
    <row r="30" customFormat="false" ht="23.25" hidden="false" customHeight="true" outlineLevel="0" collapsed="false">
      <c r="A30" s="1264" t="s">
        <v>1163</v>
      </c>
      <c r="B30" s="1234" t="n">
        <f aca="false">t14!D27+t14!D28+t14!D29</f>
        <v>0</v>
      </c>
      <c r="C30" s="1255"/>
      <c r="D30" s="1256"/>
      <c r="E30" s="1232" t="s">
        <v>1164</v>
      </c>
      <c r="G30" s="1265"/>
    </row>
    <row r="31" customFormat="false" ht="16.35" hidden="false" customHeight="true" outlineLevel="0" collapsed="false">
      <c r="A31" s="1257" t="s">
        <v>1165</v>
      </c>
      <c r="B31" s="1258" t="n">
        <f aca="false">B28-B30</f>
        <v>0</v>
      </c>
      <c r="C31" s="1258" t="n">
        <f aca="false">C28-C30</f>
        <v>0</v>
      </c>
      <c r="D31" s="1266"/>
      <c r="E31" s="1267"/>
      <c r="G31" s="1260" t="n">
        <f aca="false">G28-G30</f>
        <v>0</v>
      </c>
    </row>
    <row r="32" customFormat="false" ht="10.2" hidden="false" customHeight="false" outlineLevel="0" collapsed="false">
      <c r="F32" s="1268" t="n">
        <f aca="false">IF(AND(C28=0,C30=0,D4="",D7="",D8="",D9="",D10="",D11="",D12="",D25="",D13="",D16="",D17="",D18="",D19="",D20="",D21="",D22="",D23="",D24="",D26="",D27="",D30=""),0,1)</f>
        <v>0</v>
      </c>
    </row>
    <row r="33" customFormat="false" ht="10.2" hidden="false" customHeight="false" outlineLevel="0" collapsed="false">
      <c r="A33" s="0" t="s">
        <v>1166</v>
      </c>
    </row>
  </sheetData>
  <sheetProtection algorithmName="SHA-512" hashValue="HIESACIWmYKmUH7KKSTO5fzFTOyKKYFHi6dH4ne8MlJ+jTFQA3Z6gMQ8eE+jCnQK8uU4RqXdkFzp9X3tYvZBpA==" saltValue="poHpAK0S5gM+hAy9zQWbfw==" spinCount="100000" sheet="true" formatColumns="false" selectLockedCells="true"/>
  <mergeCells count="5">
    <mergeCell ref="A1:D1"/>
    <mergeCell ref="A2:D2"/>
    <mergeCell ref="C4:C6"/>
    <mergeCell ref="D4:D6"/>
    <mergeCell ref="G4:G6"/>
  </mergeCells>
  <dataValidations count="3">
    <dataValidation allowBlank="true" error="E' stato superato il limite di 500 caratteri" errorTitle="ATTENZIONE ! ! ! " operator="between" showDropDown="false" showErrorMessage="true" showInputMessage="true" sqref="D4:D9 D14:D15 D18 D21:D26" type="textLength">
      <formula1>0</formula1>
      <formula2>500</formula2>
    </dataValidation>
    <dataValidation allowBlank="true" error="E' stato superato il limite di 500 caratteri" errorTitle="ATTENZIONE ! ! !" operator="between" showDropDown="false" showErrorMessage="true" showInputMessage="true" sqref="D27 D30" type="textLength">
      <formula1>0</formula1>
      <formula2>500</formula2>
    </dataValidation>
    <dataValidation allowBlank="true" error="INSERIRE SOLO NUMERI INTERI" errorTitle="ERRORE NEL DATO IMMESSO" operator="between" showDropDown="false" showErrorMessage="true" showInputMessage="true" sqref="C4:C9 C14:C15 C18 C21:C27 C30" type="whole">
      <formula1>0</formula1>
      <formula2>1E+020</formula2>
    </dataValidation>
  </dataValidations>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29.xml><?xml version="1.0" encoding="utf-8"?>
<worksheet xmlns="http://schemas.openxmlformats.org/spreadsheetml/2006/main" xmlns:r="http://schemas.openxmlformats.org/officeDocument/2006/relationships">
  <sheetPr filterMode="false">
    <pageSetUpPr fitToPage="false"/>
  </sheetPr>
  <dimension ref="A1:U28"/>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C6" activeCellId="0" sqref="C6"/>
    </sheetView>
  </sheetViews>
  <sheetFormatPr defaultColWidth="8.84765625" defaultRowHeight="10.2" zeroHeight="false" outlineLevelRow="0" outlineLevelCol="0"/>
  <cols>
    <col collapsed="false" customWidth="true" hidden="false" outlineLevel="0" max="1" min="1" style="255" width="51.99"/>
    <col collapsed="false" customWidth="true" hidden="false" outlineLevel="0" max="2" min="2" style="256" width="10"/>
    <col collapsed="false" customWidth="true" hidden="false" outlineLevel="0" max="5" min="3" style="256" width="10.72"/>
    <col collapsed="false" customWidth="true" hidden="false" outlineLevel="0" max="8" min="6" style="256" width="11.72"/>
    <col collapsed="false" customWidth="true" hidden="false" outlineLevel="0" max="15" min="9" style="256" width="13.72"/>
    <col collapsed="false" customWidth="true" hidden="false" outlineLevel="0" max="20" min="16" style="256" width="14.72"/>
    <col collapsed="false" customWidth="true" hidden="false" outlineLevel="0" max="21" min="21" style="1269" width="9.29"/>
  </cols>
  <sheetData>
    <row r="1" s="255" customFormat="true" ht="43.5" hidden="false" customHeight="true" outlineLevel="0" collapsed="false">
      <c r="A1" s="481" t="str">
        <f aca="false">t1!A1</f>
        <v>REGIONI ED AUTONOMIE LOCALI - anno 2023</v>
      </c>
      <c r="B1" s="481"/>
      <c r="C1" s="481"/>
      <c r="D1" s="481"/>
      <c r="E1" s="481"/>
      <c r="F1" s="481"/>
      <c r="G1" s="481"/>
      <c r="H1" s="481"/>
      <c r="I1" s="481"/>
      <c r="J1" s="607"/>
      <c r="K1" s="607"/>
      <c r="L1" s="607"/>
      <c r="M1" s="607"/>
      <c r="N1" s="607"/>
      <c r="O1" s="607"/>
      <c r="P1" s="607"/>
      <c r="Q1" s="607"/>
      <c r="R1" s="607"/>
      <c r="S1" s="607"/>
      <c r="T1" s="607"/>
    </row>
    <row r="2" s="255" customFormat="true" ht="21" hidden="false" customHeight="true" outlineLevel="0" collapsed="false">
      <c r="I2" s="536"/>
      <c r="J2" s="536"/>
      <c r="K2" s="536"/>
      <c r="L2" s="536"/>
      <c r="M2" s="536"/>
      <c r="N2" s="536"/>
      <c r="O2" s="536"/>
      <c r="P2" s="536"/>
      <c r="Q2" s="536"/>
      <c r="R2" s="536"/>
      <c r="S2" s="536"/>
      <c r="T2" s="536"/>
      <c r="U2" s="301"/>
    </row>
    <row r="3" s="255" customFormat="true" ht="21" hidden="false" customHeight="true" outlineLevel="0" collapsed="false">
      <c r="A3" s="141" t="s">
        <v>1167</v>
      </c>
      <c r="B3" s="256"/>
      <c r="C3" s="256"/>
      <c r="D3" s="256"/>
    </row>
    <row r="4" s="255" customFormat="true" ht="21" hidden="false" customHeight="true" outlineLevel="0" collapsed="false">
      <c r="A4" s="141"/>
      <c r="B4" s="256"/>
      <c r="C4" s="256"/>
      <c r="D4" s="256"/>
      <c r="F4" s="1270" t="s">
        <v>1168</v>
      </c>
      <c r="G4" s="1270"/>
      <c r="H4" s="1270"/>
      <c r="I4" s="1270" t="s">
        <v>1169</v>
      </c>
      <c r="J4" s="1270"/>
      <c r="K4" s="1270"/>
      <c r="L4" s="1270"/>
      <c r="M4" s="1270"/>
      <c r="N4" s="1270"/>
      <c r="O4" s="1270"/>
      <c r="P4" s="1270" t="s">
        <v>1170</v>
      </c>
      <c r="Q4" s="1270"/>
      <c r="R4" s="1270"/>
      <c r="S4" s="1270"/>
      <c r="T4" s="1270"/>
    </row>
    <row r="5" customFormat="false" ht="64.8" hidden="false" customHeight="false" outlineLevel="0" collapsed="false">
      <c r="A5" s="1271" t="s">
        <v>1171</v>
      </c>
      <c r="B5" s="1272" t="s">
        <v>1172</v>
      </c>
      <c r="C5" s="1273" t="str">
        <f aca="false">"presenti al 31/12/"&amp;t1!L1&amp;" (tab.1)"</f>
        <v>presenti al 31/12/2023 (tab.1)</v>
      </c>
      <c r="D5" s="1273" t="s">
        <v>1173</v>
      </c>
      <c r="E5" s="1272" t="s">
        <v>1174</v>
      </c>
      <c r="F5" s="1274" t="str">
        <f aca="false">t11!C4</f>
        <v>FERIE</v>
      </c>
      <c r="G5" s="1274" t="s">
        <v>1175</v>
      </c>
      <c r="H5" s="1274" t="s">
        <v>1176</v>
      </c>
      <c r="I5" s="1274" t="s">
        <v>1177</v>
      </c>
      <c r="J5" s="1274" t="str">
        <f aca="false">t12!E4</f>
        <v>R.I.A.</v>
      </c>
      <c r="K5" s="1274" t="s">
        <v>1178</v>
      </c>
      <c r="L5" s="1274" t="str">
        <f aca="false">t12!H4</f>
        <v>TREDICESIMA MENSILiTA'</v>
      </c>
      <c r="M5" s="1275" t="s">
        <v>1179</v>
      </c>
      <c r="N5" s="1276" t="str">
        <f aca="false">t12!I4</f>
        <v>ARRETRATI  ANNI PRECEDENTI</v>
      </c>
      <c r="O5" s="1276" t="str">
        <f aca="false">t12!J4</f>
        <v>RECUPERI DERIVANTI DA ASSENZE, RITARDI, ECC.</v>
      </c>
      <c r="P5" s="1274" t="s">
        <v>573</v>
      </c>
      <c r="Q5" s="1274" t="s">
        <v>1180</v>
      </c>
      <c r="R5" s="1274" t="s">
        <v>1181</v>
      </c>
      <c r="S5" s="1275" t="s">
        <v>1182</v>
      </c>
      <c r="T5" s="1276" t="str">
        <f aca="false">t13!V4</f>
        <v>ARRETRATI ANNI PRECEDENTI</v>
      </c>
    </row>
    <row r="6" customFormat="false" ht="10.2" hidden="false" customHeight="false" outlineLevel="0" collapsed="false">
      <c r="A6" s="1277" t="str">
        <f aca="false">t1!A6</f>
        <v>SEGRETARIO A</v>
      </c>
      <c r="B6" s="1278" t="str">
        <f aca="false">t1!B6</f>
        <v>0D0102</v>
      </c>
      <c r="C6" s="1279" t="n">
        <f aca="false">t1!K6+t1!L6</f>
        <v>0</v>
      </c>
      <c r="D6" s="1279" t="n">
        <f aca="false">(t1!K6+t1!L6)-SUM(t3!C6:F6,t3!I6:J6)+SUM(t3!K6:N6)</f>
        <v>0</v>
      </c>
      <c r="E6" s="1280" t="n">
        <f aca="false">t12!C6/12</f>
        <v>0</v>
      </c>
      <c r="F6" s="1280" t="str">
        <f aca="false">IF($D6&gt;0,((t11!C8+t11!D8)/$D6)," ")</f>
        <v> </v>
      </c>
      <c r="G6" s="1280" t="str">
        <f aca="false">IF($D6&gt;0,(SUM(t11!E8:N8)/$D6)," ")</f>
        <v> </v>
      </c>
      <c r="H6" s="1280" t="str">
        <f aca="false">IF($D6&gt;0,(SUM(t11!O8:R8)/$D6)," ")</f>
        <v> </v>
      </c>
      <c r="I6" s="1281" t="str">
        <f aca="false">IF($E6=0," ",(t12!D6)/$E6)</f>
        <v> </v>
      </c>
      <c r="J6" s="1281" t="str">
        <f aca="false">IF($E6=0," ",t12!E6/$E6)</f>
        <v> </v>
      </c>
      <c r="K6" s="1281" t="str">
        <f aca="false">IF($E6=0," ",t12!G6/$E6)</f>
        <v> </v>
      </c>
      <c r="L6" s="1281" t="str">
        <f aca="false">IF($E6=0," ",t12!H6/$E6)</f>
        <v> </v>
      </c>
      <c r="M6" s="1282" t="n">
        <f aca="false">SUM(I6:L6)</f>
        <v>0</v>
      </c>
      <c r="N6" s="1283" t="str">
        <f aca="false">IF($E6=0," ",t12!I6/$E6)</f>
        <v> </v>
      </c>
      <c r="O6" s="1283" t="str">
        <f aca="false">IF($E6=0," ",t12!J6/$E6)</f>
        <v> </v>
      </c>
      <c r="P6" s="1281" t="str">
        <f aca="false">IF($E6=0," ",t13!X6/$E6)</f>
        <v> </v>
      </c>
      <c r="Q6" s="1281" t="str">
        <f aca="false">IF($E6=0," ",SUM(t13!C6:K6)/$E6)</f>
        <v> </v>
      </c>
      <c r="R6" s="1281" t="str">
        <f aca="false">IF($E6=0," ",(SUM(t13!L6:U6)+t13!W6)/$E6)</f>
        <v> </v>
      </c>
      <c r="S6" s="1282" t="n">
        <f aca="false">SUM(P6:R6)</f>
        <v>0</v>
      </c>
      <c r="T6" s="1283" t="str">
        <f aca="false">IF($E6=0," ",t13!V6/$E6)</f>
        <v> </v>
      </c>
    </row>
    <row r="7" customFormat="false" ht="10.2" hidden="false" customHeight="false" outlineLevel="0" collapsed="false">
      <c r="A7" s="1277" t="str">
        <f aca="false">t1!A7</f>
        <v>SEGRETARIO B</v>
      </c>
      <c r="B7" s="1278" t="str">
        <f aca="false">t1!B7</f>
        <v>0D0103</v>
      </c>
      <c r="C7" s="1279" t="n">
        <f aca="false">t1!K7+t1!L7</f>
        <v>0</v>
      </c>
      <c r="D7" s="1279" t="n">
        <f aca="false">(t1!K7+t1!L7)-SUM(t3!C7:F7,t3!I7:J7)+SUM(t3!K7:N7)</f>
        <v>0</v>
      </c>
      <c r="E7" s="1280" t="n">
        <f aca="false">t12!C7/12</f>
        <v>0</v>
      </c>
      <c r="F7" s="1280" t="str">
        <f aca="false">IF($D7&gt;0,((t11!C9+t11!D9)/$D7)," ")</f>
        <v> </v>
      </c>
      <c r="G7" s="1280" t="str">
        <f aca="false">IF($D7&gt;0,(SUM(t11!E9:N9)/$D7)," ")</f>
        <v> </v>
      </c>
      <c r="H7" s="1280" t="str">
        <f aca="false">IF($D7&gt;0,(SUM(t11!O9:R9)/$D7)," ")</f>
        <v> </v>
      </c>
      <c r="I7" s="1281" t="str">
        <f aca="false">IF($E7=0," ",(t12!D7)/$E7)</f>
        <v> </v>
      </c>
      <c r="J7" s="1281" t="str">
        <f aca="false">IF($E7=0," ",t12!E7/$E7)</f>
        <v> </v>
      </c>
      <c r="K7" s="1281" t="str">
        <f aca="false">IF($E7=0," ",t12!G7/$E7)</f>
        <v> </v>
      </c>
      <c r="L7" s="1281" t="str">
        <f aca="false">IF($E7=0," ",t12!H7/$E7)</f>
        <v> </v>
      </c>
      <c r="M7" s="1282" t="n">
        <f aca="false">SUM(I7:L7)</f>
        <v>0</v>
      </c>
      <c r="N7" s="1283" t="str">
        <f aca="false">IF($E7=0," ",t12!I7/$E7)</f>
        <v> </v>
      </c>
      <c r="O7" s="1283" t="str">
        <f aca="false">IF($E7=0," ",t12!J7/$E7)</f>
        <v> </v>
      </c>
      <c r="P7" s="1281" t="str">
        <f aca="false">IF($E7=0," ",t13!X7/$E7)</f>
        <v> </v>
      </c>
      <c r="Q7" s="1281" t="str">
        <f aca="false">IF($E7=0," ",SUM(t13!C7:K7)/$E7)</f>
        <v> </v>
      </c>
      <c r="R7" s="1281" t="str">
        <f aca="false">IF($E7=0," ",(SUM(t13!L7:U7)+t13!W7)/$E7)</f>
        <v> </v>
      </c>
      <c r="S7" s="1282" t="n">
        <f aca="false">SUM(P7:R7)</f>
        <v>0</v>
      </c>
      <c r="T7" s="1283" t="str">
        <f aca="false">IF($E7=0," ",t13!V7/$E7)</f>
        <v> </v>
      </c>
    </row>
    <row r="8" customFormat="false" ht="10.2" hidden="false" customHeight="false" outlineLevel="0" collapsed="false">
      <c r="A8" s="1277" t="str">
        <f aca="false">t1!A8</f>
        <v>SEGRETARIO C</v>
      </c>
      <c r="B8" s="1278" t="str">
        <f aca="false">t1!B8</f>
        <v>0D0485</v>
      </c>
      <c r="C8" s="1279" t="n">
        <f aca="false">t1!K8+t1!L8</f>
        <v>0</v>
      </c>
      <c r="D8" s="1279" t="n">
        <f aca="false">(t1!K8+t1!L8)-SUM(t3!C8:F8,t3!I8:J8)+SUM(t3!K8:N8)</f>
        <v>0</v>
      </c>
      <c r="E8" s="1280" t="n">
        <f aca="false">t12!C8/12</f>
        <v>0</v>
      </c>
      <c r="F8" s="1280" t="str">
        <f aca="false">IF($D8&gt;0,((t11!C10+t11!D10)/$D8)," ")</f>
        <v> </v>
      </c>
      <c r="G8" s="1280" t="str">
        <f aca="false">IF($D8&gt;0,(SUM(t11!E10:N10)/$D8)," ")</f>
        <v> </v>
      </c>
      <c r="H8" s="1280" t="str">
        <f aca="false">IF($D8&gt;0,(SUM(t11!O10:R10)/$D8)," ")</f>
        <v> </v>
      </c>
      <c r="I8" s="1281" t="str">
        <f aca="false">IF($E8=0," ",(t12!D8)/$E8)</f>
        <v> </v>
      </c>
      <c r="J8" s="1281" t="str">
        <f aca="false">IF($E8=0," ",t12!E8/$E8)</f>
        <v> </v>
      </c>
      <c r="K8" s="1281" t="str">
        <f aca="false">IF($E8=0," ",t12!G8/$E8)</f>
        <v> </v>
      </c>
      <c r="L8" s="1281" t="str">
        <f aca="false">IF($E8=0," ",t12!H8/$E8)</f>
        <v> </v>
      </c>
      <c r="M8" s="1282" t="n">
        <f aca="false">SUM(I8:L8)</f>
        <v>0</v>
      </c>
      <c r="N8" s="1283" t="str">
        <f aca="false">IF($E8=0," ",t12!I8/$E8)</f>
        <v> </v>
      </c>
      <c r="O8" s="1283" t="str">
        <f aca="false">IF($E8=0," ",t12!J8/$E8)</f>
        <v> </v>
      </c>
      <c r="P8" s="1281" t="str">
        <f aca="false">IF($E8=0," ",t13!X8/$E8)</f>
        <v> </v>
      </c>
      <c r="Q8" s="1281" t="str">
        <f aca="false">IF($E8=0," ",SUM(t13!C8:K8)/$E8)</f>
        <v> </v>
      </c>
      <c r="R8" s="1281" t="str">
        <f aca="false">IF($E8=0," ",(SUM(t13!L8:U8)+t13!W8)/$E8)</f>
        <v> </v>
      </c>
      <c r="S8" s="1282" t="n">
        <f aca="false">SUM(P8:R8)</f>
        <v>0</v>
      </c>
      <c r="T8" s="1283" t="str">
        <f aca="false">IF($E8=0," ",t13!V8/$E8)</f>
        <v> </v>
      </c>
    </row>
    <row r="9" customFormat="false" ht="10.2" hidden="false" customHeight="false" outlineLevel="0" collapsed="false">
      <c r="A9" s="1277" t="str">
        <f aca="false">t1!A9</f>
        <v>DIRETTORE  GENERALE</v>
      </c>
      <c r="B9" s="1278" t="str">
        <f aca="false">t1!B9</f>
        <v>0D0097</v>
      </c>
      <c r="C9" s="1279" t="n">
        <f aca="false">t1!K12+t1!L12</f>
        <v>0</v>
      </c>
      <c r="D9" s="1279" t="n">
        <f aca="false">(t1!K12+t1!L12)-SUM(t3!C9:F9,t3!I9:J9)+SUM(t3!K9:N9)</f>
        <v>0</v>
      </c>
      <c r="E9" s="1280" t="n">
        <f aca="false">t12!C9/12</f>
        <v>0</v>
      </c>
      <c r="F9" s="1280" t="str">
        <f aca="false">IF($D9&gt;0,((t11!C11+t11!D11)/$D9)," ")</f>
        <v> </v>
      </c>
      <c r="G9" s="1280" t="str">
        <f aca="false">IF($D9&gt;0,(SUM(t11!E11:N11)/$D9)," ")</f>
        <v> </v>
      </c>
      <c r="H9" s="1280" t="str">
        <f aca="false">IF($D9&gt;0,(SUM(t11!O11:R11)/$D9)," ")</f>
        <v> </v>
      </c>
      <c r="I9" s="1281" t="str">
        <f aca="false">IF($E9=0," ",(t12!D9)/$E9)</f>
        <v> </v>
      </c>
      <c r="J9" s="1281" t="str">
        <f aca="false">IF($E9=0," ",t12!E9/$E9)</f>
        <v> </v>
      </c>
      <c r="K9" s="1281" t="str">
        <f aca="false">IF($E9=0," ",t12!G9/$E9)</f>
        <v> </v>
      </c>
      <c r="L9" s="1281" t="str">
        <f aca="false">IF($E9=0," ",t12!H9/$E9)</f>
        <v> </v>
      </c>
      <c r="M9" s="1282" t="n">
        <f aca="false">SUM(I9:L9)</f>
        <v>0</v>
      </c>
      <c r="N9" s="1283" t="str">
        <f aca="false">IF($E9=0," ",t12!I9/$E9)</f>
        <v> </v>
      </c>
      <c r="O9" s="1283" t="str">
        <f aca="false">IF($E9=0," ",t12!J9/$E9)</f>
        <v> </v>
      </c>
      <c r="P9" s="1281" t="str">
        <f aca="false">IF($E9=0," ",t13!X9/$E9)</f>
        <v> </v>
      </c>
      <c r="Q9" s="1281" t="str">
        <f aca="false">IF($E9=0," ",SUM(t13!C9:K9)/$E9)</f>
        <v> </v>
      </c>
      <c r="R9" s="1281" t="str">
        <f aca="false">IF($E9=0," ",(SUM(t13!L9:U9)+t13!W9)/$E9)</f>
        <v> </v>
      </c>
      <c r="S9" s="1282" t="n">
        <f aca="false">SUM(P9:R9)</f>
        <v>0</v>
      </c>
      <c r="T9" s="1283" t="str">
        <f aca="false">IF($E9=0," ",t13!V9/$E9)</f>
        <v> </v>
      </c>
    </row>
    <row r="10" customFormat="false" ht="10.2" hidden="false" customHeight="false" outlineLevel="0" collapsed="false">
      <c r="A10" s="1277" t="str">
        <f aca="false">t1!A10</f>
        <v>ALTE SPECIALIZZ. FUORI D.O.</v>
      </c>
      <c r="B10" s="1278" t="str">
        <f aca="false">t1!B10</f>
        <v>0D0095</v>
      </c>
      <c r="C10" s="1279" t="n">
        <f aca="false">t1!K13+t1!L13</f>
        <v>0</v>
      </c>
      <c r="D10" s="1279" t="n">
        <f aca="false">(t1!K13+t1!L13)-SUM(t3!C10:F10,t3!I10:J10)+SUM(t3!K10:N10)</f>
        <v>0</v>
      </c>
      <c r="E10" s="1280" t="n">
        <f aca="false">t12!C10/12</f>
        <v>0</v>
      </c>
      <c r="F10" s="1280" t="str">
        <f aca="false">IF($D10&gt;0,((t11!C12+t11!D12)/$D10)," ")</f>
        <v> </v>
      </c>
      <c r="G10" s="1280" t="str">
        <f aca="false">IF($D10&gt;0,(SUM(t11!E12:N12)/$D10)," ")</f>
        <v> </v>
      </c>
      <c r="H10" s="1280" t="str">
        <f aca="false">IF($D10&gt;0,(SUM(t11!O12:R12)/$D10)," ")</f>
        <v> </v>
      </c>
      <c r="I10" s="1281" t="str">
        <f aca="false">IF($E10=0," ",(t12!D10)/$E10)</f>
        <v> </v>
      </c>
      <c r="J10" s="1281" t="str">
        <f aca="false">IF($E10=0," ",t12!E10/$E10)</f>
        <v> </v>
      </c>
      <c r="K10" s="1281" t="str">
        <f aca="false">IF($E10=0," ",t12!G10/$E10)</f>
        <v> </v>
      </c>
      <c r="L10" s="1281" t="str">
        <f aca="false">IF($E10=0," ",t12!H10/$E10)</f>
        <v> </v>
      </c>
      <c r="M10" s="1282" t="n">
        <f aca="false">SUM(I10:L10)</f>
        <v>0</v>
      </c>
      <c r="N10" s="1283" t="str">
        <f aca="false">IF($E10=0," ",t12!I10/$E10)</f>
        <v> </v>
      </c>
      <c r="O10" s="1283" t="str">
        <f aca="false">IF($E10=0," ",t12!J10/$E10)</f>
        <v> </v>
      </c>
      <c r="P10" s="1281" t="str">
        <f aca="false">IF($E10=0," ",t13!X10/$E10)</f>
        <v> </v>
      </c>
      <c r="Q10" s="1281" t="str">
        <f aca="false">IF($E10=0," ",SUM(t13!C10:K10)/$E10)</f>
        <v> </v>
      </c>
      <c r="R10" s="1281" t="str">
        <f aca="false">IF($E10=0," ",(SUM(t13!L10:U10)+t13!W10)/$E10)</f>
        <v> </v>
      </c>
      <c r="S10" s="1282" t="n">
        <f aca="false">SUM(P10:R10)</f>
        <v>0</v>
      </c>
      <c r="T10" s="1283" t="str">
        <f aca="false">IF($E10=0," ",t13!V10/$E10)</f>
        <v> </v>
      </c>
    </row>
    <row r="11" customFormat="false" ht="10.2" hidden="false" customHeight="false" outlineLevel="0" collapsed="false">
      <c r="A11" s="1277" t="str">
        <f aca="false">t1!A11</f>
        <v>DIRIGENTE A TEMPO DETERMINATO FUORI D.O.</v>
      </c>
      <c r="B11" s="1278" t="str">
        <f aca="false">t1!B11</f>
        <v>0D0098</v>
      </c>
      <c r="C11" s="1279" t="n">
        <f aca="false">t1!K14+t1!L14</f>
        <v>0</v>
      </c>
      <c r="D11" s="1279" t="n">
        <f aca="false">(t1!K14+t1!L14)-SUM(t3!C11:F11,t3!I11:J11)+SUM(t3!K11:N11)</f>
        <v>0</v>
      </c>
      <c r="E11" s="1280" t="n">
        <f aca="false">t12!C11/12</f>
        <v>0</v>
      </c>
      <c r="F11" s="1280" t="str">
        <f aca="false">IF($D11&gt;0,((t11!C13+t11!D13)/$D11)," ")</f>
        <v> </v>
      </c>
      <c r="G11" s="1280" t="str">
        <f aca="false">IF($D11&gt;0,(SUM(t11!E13:N13)/$D11)," ")</f>
        <v> </v>
      </c>
      <c r="H11" s="1280" t="str">
        <f aca="false">IF($D11&gt;0,(SUM(t11!O13:R13)/$D11)," ")</f>
        <v> </v>
      </c>
      <c r="I11" s="1281" t="str">
        <f aca="false">IF($E11=0," ",(t12!D11)/$E11)</f>
        <v> </v>
      </c>
      <c r="J11" s="1281" t="str">
        <f aca="false">IF($E11=0," ",t12!E11/$E11)</f>
        <v> </v>
      </c>
      <c r="K11" s="1281" t="str">
        <f aca="false">IF($E11=0," ",t12!G11/$E11)</f>
        <v> </v>
      </c>
      <c r="L11" s="1281" t="str">
        <f aca="false">IF($E11=0," ",t12!H11/$E11)</f>
        <v> </v>
      </c>
      <c r="M11" s="1282" t="n">
        <f aca="false">SUM(I11:L11)</f>
        <v>0</v>
      </c>
      <c r="N11" s="1283" t="str">
        <f aca="false">IF($E11=0," ",t12!I11/$E11)</f>
        <v> </v>
      </c>
      <c r="O11" s="1283" t="str">
        <f aca="false">IF($E11=0," ",t12!J11/$E11)</f>
        <v> </v>
      </c>
      <c r="P11" s="1281" t="str">
        <f aca="false">IF($E11=0," ",t13!X11/$E11)</f>
        <v> </v>
      </c>
      <c r="Q11" s="1281" t="str">
        <f aca="false">IF($E11=0," ",SUM(t13!C11:K11)/$E11)</f>
        <v> </v>
      </c>
      <c r="R11" s="1281" t="str">
        <f aca="false">IF($E11=0," ",(SUM(t13!L11:U11)+t13!W11)/$E11)</f>
        <v> </v>
      </c>
      <c r="S11" s="1282" t="n">
        <f aca="false">SUM(P11:R11)</f>
        <v>0</v>
      </c>
      <c r="T11" s="1283" t="str">
        <f aca="false">IF($E11=0," ",t13!V11/$E11)</f>
        <v> </v>
      </c>
    </row>
    <row r="12" customFormat="false" ht="10.2" hidden="false" customHeight="false" outlineLevel="0" collapsed="false">
      <c r="A12" s="1277" t="str">
        <f aca="false">t1!A12</f>
        <v>SEGRETARIO GENERALE CCIAA</v>
      </c>
      <c r="B12" s="1278" t="str">
        <f aca="false">t1!B12</f>
        <v>0D0104</v>
      </c>
      <c r="C12" s="1279" t="n">
        <f aca="false">t1!K9+t1!L9</f>
        <v>0</v>
      </c>
      <c r="D12" s="1279" t="n">
        <f aca="false">(t1!K9+t1!L9)-SUM(t3!C12:F12,t3!I12:J12)+SUM(t3!K12:N12)</f>
        <v>0</v>
      </c>
      <c r="E12" s="1280" t="n">
        <f aca="false">t12!C12/12</f>
        <v>0</v>
      </c>
      <c r="F12" s="1280" t="str">
        <f aca="false">IF($D12&gt;0,((t11!C14+t11!D14)/$D12)," ")</f>
        <v> </v>
      </c>
      <c r="G12" s="1280" t="str">
        <f aca="false">IF($D12&gt;0,(SUM(t11!E14:N14)/$D12)," ")</f>
        <v> </v>
      </c>
      <c r="H12" s="1280" t="str">
        <f aca="false">IF($D12&gt;0,(SUM(t11!O14:R14)/$D12)," ")</f>
        <v> </v>
      </c>
      <c r="I12" s="1281" t="str">
        <f aca="false">IF($E12=0," ",(t12!D12)/$E12)</f>
        <v> </v>
      </c>
      <c r="J12" s="1281" t="str">
        <f aca="false">IF($E12=0," ",t12!E12/$E12)</f>
        <v> </v>
      </c>
      <c r="K12" s="1281" t="str">
        <f aca="false">IF($E12=0," ",t12!G12/$E12)</f>
        <v> </v>
      </c>
      <c r="L12" s="1281" t="str">
        <f aca="false">IF($E12=0," ",t12!H12/$E12)</f>
        <v> </v>
      </c>
      <c r="M12" s="1282" t="n">
        <f aca="false">SUM(I12:L12)</f>
        <v>0</v>
      </c>
      <c r="N12" s="1283" t="str">
        <f aca="false">IF($E12=0," ",t12!I12/$E12)</f>
        <v> </v>
      </c>
      <c r="O12" s="1283" t="str">
        <f aca="false">IF($E12=0," ",t12!J12/$E12)</f>
        <v> </v>
      </c>
      <c r="P12" s="1281" t="str">
        <f aca="false">IF($E12=0," ",t13!X12/$E12)</f>
        <v> </v>
      </c>
      <c r="Q12" s="1281" t="str">
        <f aca="false">IF($E12=0," ",SUM(t13!C12:K12)/$E12)</f>
        <v> </v>
      </c>
      <c r="R12" s="1281" t="str">
        <f aca="false">IF($E12=0," ",(SUM(t13!L12:U12)+t13!W12)/$E12)</f>
        <v> </v>
      </c>
      <c r="S12" s="1282" t="n">
        <f aca="false">SUM(P12:R12)</f>
        <v>0</v>
      </c>
      <c r="T12" s="1283" t="str">
        <f aca="false">IF($E12=0," ",t13!V12/$E12)</f>
        <v> </v>
      </c>
    </row>
    <row r="13" customFormat="false" ht="10.2" hidden="false" customHeight="false" outlineLevel="0" collapsed="false">
      <c r="A13" s="1277" t="str">
        <f aca="false">t1!A13</f>
        <v>DIRIGENTE A TEMPO INDETERMINATO</v>
      </c>
      <c r="B13" s="1278" t="str">
        <f aca="false">t1!B13</f>
        <v>0D0164</v>
      </c>
      <c r="C13" s="1279" t="n">
        <f aca="false">t1!K10+t1!L10</f>
        <v>0</v>
      </c>
      <c r="D13" s="1279" t="n">
        <f aca="false">(t1!K10+t1!L10)-SUM(t3!C13:F13,t3!I13:J13)+SUM(t3!K13:N13)</f>
        <v>0</v>
      </c>
      <c r="E13" s="1280" t="n">
        <f aca="false">t12!C13/12</f>
        <v>0</v>
      </c>
      <c r="F13" s="1280" t="str">
        <f aca="false">IF($D13&gt;0,((t11!C15+t11!D15)/$D13)," ")</f>
        <v> </v>
      </c>
      <c r="G13" s="1280" t="str">
        <f aca="false">IF($D13&gt;0,(SUM(t11!E15:N15)/$D13)," ")</f>
        <v> </v>
      </c>
      <c r="H13" s="1280" t="str">
        <f aca="false">IF($D13&gt;0,(SUM(t11!O15:R15)/$D13)," ")</f>
        <v> </v>
      </c>
      <c r="I13" s="1281" t="str">
        <f aca="false">IF($E13=0," ",(t12!D13)/$E13)</f>
        <v> </v>
      </c>
      <c r="J13" s="1281" t="str">
        <f aca="false">IF($E13=0," ",t12!E13/$E13)</f>
        <v> </v>
      </c>
      <c r="K13" s="1281" t="str">
        <f aca="false">IF($E13=0," ",t12!G13/$E13)</f>
        <v> </v>
      </c>
      <c r="L13" s="1281" t="str">
        <f aca="false">IF($E13=0," ",t12!H13/$E13)</f>
        <v> </v>
      </c>
      <c r="M13" s="1282" t="n">
        <f aca="false">SUM(I13:L13)</f>
        <v>0</v>
      </c>
      <c r="N13" s="1283" t="str">
        <f aca="false">IF($E13=0," ",t12!I13/$E13)</f>
        <v> </v>
      </c>
      <c r="O13" s="1283" t="str">
        <f aca="false">IF($E13=0," ",t12!J13/$E13)</f>
        <v> </v>
      </c>
      <c r="P13" s="1281" t="str">
        <f aca="false">IF($E13=0," ",t13!X13/$E13)</f>
        <v> </v>
      </c>
      <c r="Q13" s="1281" t="str">
        <f aca="false">IF($E13=0," ",SUM(t13!C13:K13)/$E13)</f>
        <v> </v>
      </c>
      <c r="R13" s="1281" t="str">
        <f aca="false">IF($E13=0," ",(SUM(t13!L13:U13)+t13!W13)/$E13)</f>
        <v> </v>
      </c>
      <c r="S13" s="1282" t="n">
        <f aca="false">SUM(P13:R13)</f>
        <v>0</v>
      </c>
      <c r="T13" s="1283" t="str">
        <f aca="false">IF($E13=0," ",t13!V13/$E13)</f>
        <v> </v>
      </c>
    </row>
    <row r="14" customFormat="false" ht="10.2" hidden="false" customHeight="false" outlineLevel="0" collapsed="false">
      <c r="A14" s="1277" t="str">
        <f aca="false">t1!A14</f>
        <v>DIRIGENTE A TEMPO DETERMINATO IN D.O.</v>
      </c>
      <c r="B14" s="1278" t="str">
        <f aca="false">t1!B14</f>
        <v>0D0165</v>
      </c>
      <c r="C14" s="1279" t="n">
        <f aca="false">t1!K11+t1!L11</f>
        <v>0</v>
      </c>
      <c r="D14" s="1279" t="n">
        <f aca="false">(t1!K11+t1!L11)-SUM(t3!C14:F14,t3!I14:J14)+SUM(t3!K14:N14)</f>
        <v>0</v>
      </c>
      <c r="E14" s="1280" t="n">
        <f aca="false">t12!C14/12</f>
        <v>0</v>
      </c>
      <c r="F14" s="1280" t="str">
        <f aca="false">IF($D14&gt;0,((t11!C16+t11!D16)/$D14)," ")</f>
        <v> </v>
      </c>
      <c r="G14" s="1280" t="str">
        <f aca="false">IF($D14&gt;0,(SUM(t11!E16:N16)/$D14)," ")</f>
        <v> </v>
      </c>
      <c r="H14" s="1280" t="str">
        <f aca="false">IF($D14&gt;0,(SUM(t11!O16:R16)/$D14)," ")</f>
        <v> </v>
      </c>
      <c r="I14" s="1281" t="str">
        <f aca="false">IF($E14=0," ",(t12!D14)/$E14)</f>
        <v> </v>
      </c>
      <c r="J14" s="1281" t="str">
        <f aca="false">IF($E14=0," ",t12!E14/$E14)</f>
        <v> </v>
      </c>
      <c r="K14" s="1281" t="str">
        <f aca="false">IF($E14=0," ",t12!G14/$E14)</f>
        <v> </v>
      </c>
      <c r="L14" s="1281" t="str">
        <f aca="false">IF($E14=0," ",t12!H14/$E14)</f>
        <v> </v>
      </c>
      <c r="M14" s="1282" t="n">
        <f aca="false">SUM(I14:L14)</f>
        <v>0</v>
      </c>
      <c r="N14" s="1283" t="str">
        <f aca="false">IF($E14=0," ",t12!I14/$E14)</f>
        <v> </v>
      </c>
      <c r="O14" s="1283" t="str">
        <f aca="false">IF($E14=0," ",t12!J14/$E14)</f>
        <v> </v>
      </c>
      <c r="P14" s="1281" t="str">
        <f aca="false">IF($E14=0," ",t13!X14/$E14)</f>
        <v> </v>
      </c>
      <c r="Q14" s="1281" t="str">
        <f aca="false">IF($E14=0," ",SUM(t13!C14:K14)/$E14)</f>
        <v> </v>
      </c>
      <c r="R14" s="1281" t="str">
        <f aca="false">IF($E14=0," ",(SUM(t13!L14:U14)+t13!W14)/$E14)</f>
        <v> </v>
      </c>
      <c r="S14" s="1282" t="n">
        <f aca="false">SUM(P14:R14)</f>
        <v>0</v>
      </c>
      <c r="T14" s="1283" t="str">
        <f aca="false">IF($E14=0," ",t13!V14/$E14)</f>
        <v> </v>
      </c>
    </row>
    <row r="15" customFormat="false" ht="10.2" hidden="false" customHeight="false" outlineLevel="0" collapsed="false">
      <c r="A15" s="1277" t="str">
        <f aca="false">t1!A15</f>
        <v>ALTE SPECIALIZZ. IN D.O. </v>
      </c>
      <c r="B15" s="1278" t="str">
        <f aca="false">t1!B15</f>
        <v>0D0I95</v>
      </c>
      <c r="C15" s="1279" t="n">
        <f aca="false">t1!K15+t1!L15</f>
        <v>0</v>
      </c>
      <c r="D15" s="1279" t="n">
        <f aca="false">(t1!K15+t1!L15)-SUM(t3!C15:F15,t3!I15:J15)+SUM(t3!K15:N15)</f>
        <v>0</v>
      </c>
      <c r="E15" s="1280" t="n">
        <f aca="false">t12!C15/12</f>
        <v>0</v>
      </c>
      <c r="F15" s="1280" t="str">
        <f aca="false">IF($D15&gt;0,((t11!C17+t11!D17)/$D15)," ")</f>
        <v> </v>
      </c>
      <c r="G15" s="1280" t="str">
        <f aca="false">IF($D15&gt;0,(SUM(t11!E17:N17)/$D15)," ")</f>
        <v> </v>
      </c>
      <c r="H15" s="1280" t="str">
        <f aca="false">IF($D15&gt;0,(SUM(t11!O17:R17)/$D15)," ")</f>
        <v> </v>
      </c>
      <c r="I15" s="1281" t="str">
        <f aca="false">IF($E15=0," ",(t12!D15)/$E15)</f>
        <v> </v>
      </c>
      <c r="J15" s="1281" t="str">
        <f aca="false">IF($E15=0," ",t12!E15/$E15)</f>
        <v> </v>
      </c>
      <c r="K15" s="1281" t="str">
        <f aca="false">IF($E15=0," ",t12!G15/$E15)</f>
        <v> </v>
      </c>
      <c r="L15" s="1281" t="str">
        <f aca="false">IF($E15=0," ",t12!H15/$E15)</f>
        <v> </v>
      </c>
      <c r="M15" s="1282" t="n">
        <f aca="false">SUM(I15:L15)</f>
        <v>0</v>
      </c>
      <c r="N15" s="1283" t="str">
        <f aca="false">IF($E15=0," ",t12!I15/$E15)</f>
        <v> </v>
      </c>
      <c r="O15" s="1283" t="str">
        <f aca="false">IF($E15=0," ",t12!J15/$E15)</f>
        <v> </v>
      </c>
      <c r="P15" s="1281" t="str">
        <f aca="false">IF($E15=0," ",t13!X15/$E15)</f>
        <v> </v>
      </c>
      <c r="Q15" s="1281" t="str">
        <f aca="false">IF($E15=0," ",SUM(t13!C15:K15)/$E15)</f>
        <v> </v>
      </c>
      <c r="R15" s="1281" t="str">
        <f aca="false">IF($E15=0," ",(SUM(t13!L15:U15)+t13!W15)/$E15)</f>
        <v> </v>
      </c>
      <c r="S15" s="1282" t="n">
        <f aca="false">SUM(P15:R15)</f>
        <v>0</v>
      </c>
      <c r="T15" s="1283" t="str">
        <f aca="false">IF($E15=0," ",t13!V15/$E15)</f>
        <v> </v>
      </c>
    </row>
    <row r="16" customFormat="false" ht="10.2" hidden="false" customHeight="false" outlineLevel="0" collapsed="false">
      <c r="A16" s="1277" t="str">
        <f aca="false">t1!A16</f>
        <v>RESPONSABILE DEI SERVIZI O DEGLI UFFICI IN D.O</v>
      </c>
      <c r="B16" s="1278" t="str">
        <f aca="false">t1!B16</f>
        <v>0D0I96</v>
      </c>
      <c r="C16" s="1279" t="n">
        <f aca="false">t1!K16+t1!L16</f>
        <v>0</v>
      </c>
      <c r="D16" s="1279" t="n">
        <f aca="false">(t1!K16+t1!L16)-SUM(t3!C16:F16,t3!I16:J16)+SUM(t3!K16:N16)</f>
        <v>0</v>
      </c>
      <c r="E16" s="1280" t="n">
        <f aca="false">t12!C16/12</f>
        <v>0</v>
      </c>
      <c r="F16" s="1280" t="str">
        <f aca="false">IF($D16&gt;0,((t11!C18+t11!D18)/$D16)," ")</f>
        <v> </v>
      </c>
      <c r="G16" s="1280" t="str">
        <f aca="false">IF($D16&gt;0,(SUM(t11!E18:N18)/$D16)," ")</f>
        <v> </v>
      </c>
      <c r="H16" s="1280" t="str">
        <f aca="false">IF($D16&gt;0,(SUM(t11!O18:R18)/$D16)," ")</f>
        <v> </v>
      </c>
      <c r="I16" s="1281" t="str">
        <f aca="false">IF($E16=0," ",(t12!D16)/$E16)</f>
        <v> </v>
      </c>
      <c r="J16" s="1281" t="str">
        <f aca="false">IF($E16=0," ",t12!E16/$E16)</f>
        <v> </v>
      </c>
      <c r="K16" s="1281" t="str">
        <f aca="false">IF($E16=0," ",t12!G16/$E16)</f>
        <v> </v>
      </c>
      <c r="L16" s="1281" t="str">
        <f aca="false">IF($E16=0," ",t12!H16/$E16)</f>
        <v> </v>
      </c>
      <c r="M16" s="1282" t="n">
        <f aca="false">SUM(I16:L16)</f>
        <v>0</v>
      </c>
      <c r="N16" s="1283" t="str">
        <f aca="false">IF($E16=0," ",t12!I16/$E16)</f>
        <v> </v>
      </c>
      <c r="O16" s="1283" t="str">
        <f aca="false">IF($E16=0," ",t12!J16/$E16)</f>
        <v> </v>
      </c>
      <c r="P16" s="1281" t="str">
        <f aca="false">IF($E16=0," ",t13!X16/$E16)</f>
        <v> </v>
      </c>
      <c r="Q16" s="1281" t="str">
        <f aca="false">IF($E16=0," ",SUM(t13!C16:K16)/$E16)</f>
        <v> </v>
      </c>
      <c r="R16" s="1281" t="str">
        <f aca="false">IF($E16=0," ",(SUM(t13!L16:U16)+t13!W16)/$E16)</f>
        <v> </v>
      </c>
      <c r="S16" s="1282" t="n">
        <f aca="false">SUM(P16:R16)</f>
        <v>0</v>
      </c>
      <c r="T16" s="1283" t="str">
        <f aca="false">IF($E16=0," ",t13!V16/$E16)</f>
        <v> </v>
      </c>
    </row>
    <row r="17" customFormat="false" ht="10.2" hidden="false" customHeight="false" outlineLevel="0" collapsed="false">
      <c r="A17" s="1277" t="str">
        <f aca="false">t1!A17</f>
        <v>FUNZIONARI ED ELEVATA QUALIFICAZIONE</v>
      </c>
      <c r="B17" s="1278" t="str">
        <f aca="false">t1!B17</f>
        <v>0FZEQF</v>
      </c>
      <c r="C17" s="1279" t="n">
        <f aca="false">t1!K17+t1!L17</f>
        <v>0</v>
      </c>
      <c r="D17" s="1279" t="n">
        <f aca="false">(t1!K17+t1!L17)-SUM(t3!C17:F17,t3!I17:J17)+SUM(t3!K17:N17)</f>
        <v>0</v>
      </c>
      <c r="E17" s="1280" t="n">
        <f aca="false">t12!C17/12</f>
        <v>0</v>
      </c>
      <c r="F17" s="1280" t="str">
        <f aca="false">IF($D17&gt;0,((t11!C19+t11!D19)/$D17)," ")</f>
        <v> </v>
      </c>
      <c r="G17" s="1280" t="str">
        <f aca="false">IF($D17&gt;0,(SUM(t11!E19:N19)/$D17)," ")</f>
        <v> </v>
      </c>
      <c r="H17" s="1280" t="str">
        <f aca="false">IF($D17&gt;0,(SUM(t11!O19:R19)/$D17)," ")</f>
        <v> </v>
      </c>
      <c r="I17" s="1281" t="str">
        <f aca="false">IF($E17=0," ",(t12!D17)/$E17)</f>
        <v> </v>
      </c>
      <c r="J17" s="1281" t="str">
        <f aca="false">IF($E17=0," ",t12!E17/$E17)</f>
        <v> </v>
      </c>
      <c r="K17" s="1281" t="str">
        <f aca="false">IF($E17=0," ",t12!G17/$E17)</f>
        <v> </v>
      </c>
      <c r="L17" s="1281" t="str">
        <f aca="false">IF($E17=0," ",t12!H17/$E17)</f>
        <v> </v>
      </c>
      <c r="M17" s="1282" t="n">
        <f aca="false">SUM(I17:L17)</f>
        <v>0</v>
      </c>
      <c r="N17" s="1283" t="str">
        <f aca="false">IF($E17=0," ",t12!I17/$E17)</f>
        <v> </v>
      </c>
      <c r="O17" s="1283" t="str">
        <f aca="false">IF($E17=0," ",t12!J17/$E17)</f>
        <v> </v>
      </c>
      <c r="P17" s="1281" t="str">
        <f aca="false">IF($E17=0," ",t13!X17/$E17)</f>
        <v> </v>
      </c>
      <c r="Q17" s="1281" t="str">
        <f aca="false">IF($E17=0," ",SUM(t13!C17:K17)/$E17)</f>
        <v> </v>
      </c>
      <c r="R17" s="1281" t="str">
        <f aca="false">IF($E17=0," ",(SUM(t13!L17:U17)+t13!W17)/$E17)</f>
        <v> </v>
      </c>
      <c r="S17" s="1282" t="n">
        <f aca="false">SUM(P17:R17)</f>
        <v>0</v>
      </c>
      <c r="T17" s="1283" t="str">
        <f aca="false">IF($E17=0," ",t13!V17/$E17)</f>
        <v> </v>
      </c>
    </row>
    <row r="18" s="1269" customFormat="true" ht="10.2" hidden="false" customHeight="false" outlineLevel="0" collapsed="false">
      <c r="A18" s="1277" t="str">
        <f aca="false">t1!A18</f>
        <v>ISTRUTTORI</v>
      </c>
      <c r="B18" s="1278" t="str">
        <f aca="false">t1!B18</f>
        <v>0IR000</v>
      </c>
      <c r="C18" s="1279" t="n">
        <f aca="false">t1!K18+t1!L18</f>
        <v>0</v>
      </c>
      <c r="D18" s="1279" t="n">
        <f aca="false">(t1!K18+t1!L18)-SUM(t3!C18:F18,t3!I18:J18)+SUM(t3!K18:N18)</f>
        <v>0</v>
      </c>
      <c r="E18" s="1280" t="n">
        <f aca="false">t12!C18/12</f>
        <v>0</v>
      </c>
      <c r="F18" s="1280" t="str">
        <f aca="false">IF($D18&gt;0,((t11!C20+t11!D20)/$D18)," ")</f>
        <v> </v>
      </c>
      <c r="G18" s="1280" t="str">
        <f aca="false">IF($D18&gt;0,(SUM(t11!E20:N20)/$D18)," ")</f>
        <v> </v>
      </c>
      <c r="H18" s="1280" t="str">
        <f aca="false">IF($D18&gt;0,(SUM(t11!O20:R20)/$D18)," ")</f>
        <v> </v>
      </c>
      <c r="I18" s="1281" t="str">
        <f aca="false">IF($E18=0," ",(t12!D18)/$E18)</f>
        <v> </v>
      </c>
      <c r="J18" s="1281" t="str">
        <f aca="false">IF($E18=0," ",t12!E18/$E18)</f>
        <v> </v>
      </c>
      <c r="K18" s="1281" t="str">
        <f aca="false">IF($E18=0," ",t12!G18/$E18)</f>
        <v> </v>
      </c>
      <c r="L18" s="1281" t="str">
        <f aca="false">IF($E18=0," ",t12!H18/$E18)</f>
        <v> </v>
      </c>
      <c r="M18" s="1282" t="n">
        <f aca="false">SUM(I18:L18)</f>
        <v>0</v>
      </c>
      <c r="N18" s="1283" t="str">
        <f aca="false">IF($E18=0," ",t12!I18/$E18)</f>
        <v> </v>
      </c>
      <c r="O18" s="1283" t="str">
        <f aca="false">IF($E18=0," ",t12!J18/$E18)</f>
        <v> </v>
      </c>
      <c r="P18" s="1281" t="str">
        <f aca="false">IF($E18=0," ",t13!X18/$E18)</f>
        <v> </v>
      </c>
      <c r="Q18" s="1281" t="str">
        <f aca="false">IF($E18=0," ",SUM(t13!C18:K18)/$E18)</f>
        <v> </v>
      </c>
      <c r="R18" s="1281" t="str">
        <f aca="false">IF($E18=0," ",(SUM(t13!L18:U18)+t13!W18)/$E18)</f>
        <v> </v>
      </c>
      <c r="S18" s="1282" t="n">
        <f aca="false">SUM(P18:R18)</f>
        <v>0</v>
      </c>
      <c r="T18" s="1283" t="str">
        <f aca="false">IF($E18=0," ",t13!V18/$E18)</f>
        <v> </v>
      </c>
    </row>
    <row r="19" s="1269" customFormat="true" ht="10.2" hidden="false" customHeight="false" outlineLevel="0" collapsed="false">
      <c r="A19" s="1277" t="str">
        <f aca="false">t1!A19</f>
        <v>OPERATORI ESPERTI</v>
      </c>
      <c r="B19" s="1278" t="str">
        <f aca="false">t1!B19</f>
        <v>0OEESP</v>
      </c>
      <c r="C19" s="1279" t="n">
        <f aca="false">t1!K19+t1!L19</f>
        <v>0</v>
      </c>
      <c r="D19" s="1279" t="n">
        <f aca="false">(t1!K19+t1!L19)-SUM(t3!C19:F19,t3!I19:J19)+SUM(t3!K19:N19)</f>
        <v>0</v>
      </c>
      <c r="E19" s="1280" t="n">
        <f aca="false">t12!C19/12</f>
        <v>0</v>
      </c>
      <c r="F19" s="1280" t="str">
        <f aca="false">IF($D19&gt;0,((t11!C21+t11!D21)/$D19)," ")</f>
        <v> </v>
      </c>
      <c r="G19" s="1280" t="str">
        <f aca="false">IF($D19&gt;0,(SUM(t11!E21:N21)/$D19)," ")</f>
        <v> </v>
      </c>
      <c r="H19" s="1280" t="str">
        <f aca="false">IF($D19&gt;0,(SUM(t11!O21:R21)/$D19)," ")</f>
        <v> </v>
      </c>
      <c r="I19" s="1281" t="str">
        <f aca="false">IF($E19=0," ",(t12!D19)/$E19)</f>
        <v> </v>
      </c>
      <c r="J19" s="1281" t="str">
        <f aca="false">IF($E19=0," ",t12!E19/$E19)</f>
        <v> </v>
      </c>
      <c r="K19" s="1281" t="str">
        <f aca="false">IF($E19=0," ",t12!G19/$E19)</f>
        <v> </v>
      </c>
      <c r="L19" s="1281" t="str">
        <f aca="false">IF($E19=0," ",t12!H19/$E19)</f>
        <v> </v>
      </c>
      <c r="M19" s="1282" t="n">
        <f aca="false">SUM(I19:L19)</f>
        <v>0</v>
      </c>
      <c r="N19" s="1283" t="str">
        <f aca="false">IF($E19=0," ",t12!I19/$E19)</f>
        <v> </v>
      </c>
      <c r="O19" s="1283" t="str">
        <f aca="false">IF($E19=0," ",t12!J19/$E19)</f>
        <v> </v>
      </c>
      <c r="P19" s="1281" t="str">
        <f aca="false">IF($E19=0," ",t13!X19/$E19)</f>
        <v> </v>
      </c>
      <c r="Q19" s="1281" t="str">
        <f aca="false">IF($E19=0," ",SUM(t13!C19:K19)/$E19)</f>
        <v> </v>
      </c>
      <c r="R19" s="1281" t="str">
        <f aca="false">IF($E19=0," ",(SUM(t13!L19:U19)+t13!W19)/$E19)</f>
        <v> </v>
      </c>
      <c r="S19" s="1282" t="n">
        <f aca="false">SUM(P19:R19)</f>
        <v>0</v>
      </c>
      <c r="T19" s="1283" t="str">
        <f aca="false">IF($E19=0," ",t13!V19/$E19)</f>
        <v> </v>
      </c>
    </row>
    <row r="20" s="1269" customFormat="true" ht="10.2" hidden="false" customHeight="false" outlineLevel="0" collapsed="false">
      <c r="A20" s="1277" t="str">
        <f aca="false">t1!A20</f>
        <v>OPERATORI</v>
      </c>
      <c r="B20" s="1278" t="str">
        <f aca="false">t1!B20</f>
        <v>0OP000</v>
      </c>
      <c r="C20" s="1279" t="n">
        <f aca="false">t1!K20+t1!L20</f>
        <v>0</v>
      </c>
      <c r="D20" s="1279" t="n">
        <f aca="false">(t1!K20+t1!L20)-SUM(t3!C20:F20,t3!I20:J20)+SUM(t3!K20:N20)</f>
        <v>0</v>
      </c>
      <c r="E20" s="1280" t="n">
        <f aca="false">t12!C20/12</f>
        <v>0</v>
      </c>
      <c r="F20" s="1280" t="str">
        <f aca="false">IF($D20&gt;0,((t11!C22+t11!D22)/$D20)," ")</f>
        <v> </v>
      </c>
      <c r="G20" s="1280" t="str">
        <f aca="false">IF($D20&gt;0,(SUM(t11!E22:N22)/$D20)," ")</f>
        <v> </v>
      </c>
      <c r="H20" s="1280" t="str">
        <f aca="false">IF($D20&gt;0,(SUM(t11!O22:R22)/$D20)," ")</f>
        <v> </v>
      </c>
      <c r="I20" s="1281" t="str">
        <f aca="false">IF($E20=0," ",(t12!D20)/$E20)</f>
        <v> </v>
      </c>
      <c r="J20" s="1281" t="str">
        <f aca="false">IF($E20=0," ",t12!E20/$E20)</f>
        <v> </v>
      </c>
      <c r="K20" s="1281" t="str">
        <f aca="false">IF($E20=0," ",t12!G20/$E20)</f>
        <v> </v>
      </c>
      <c r="L20" s="1281" t="str">
        <f aca="false">IF($E20=0," ",t12!H20/$E20)</f>
        <v> </v>
      </c>
      <c r="M20" s="1282" t="n">
        <f aca="false">SUM(I20:L20)</f>
        <v>0</v>
      </c>
      <c r="N20" s="1283" t="str">
        <f aca="false">IF($E20=0," ",t12!I20/$E20)</f>
        <v> </v>
      </c>
      <c r="O20" s="1283" t="str">
        <f aca="false">IF($E20=0," ",t12!J20/$E20)</f>
        <v> </v>
      </c>
      <c r="P20" s="1281" t="str">
        <f aca="false">IF($E20=0," ",t13!X20/$E20)</f>
        <v> </v>
      </c>
      <c r="Q20" s="1281" t="str">
        <f aca="false">IF($E20=0," ",SUM(t13!C20:K20)/$E20)</f>
        <v> </v>
      </c>
      <c r="R20" s="1281" t="str">
        <f aca="false">IF($E20=0," ",(SUM(t13!L20:U20)+t13!W20)/$E20)</f>
        <v> </v>
      </c>
      <c r="S20" s="1282" t="n">
        <f aca="false">SUM(P20:R20)</f>
        <v>0</v>
      </c>
      <c r="T20" s="1283" t="str">
        <f aca="false">IF($E20=0," ",t13!V20/$E20)</f>
        <v> </v>
      </c>
    </row>
    <row r="21" s="1269" customFormat="true" ht="10.2" hidden="false" customHeight="false" outlineLevel="0" collapsed="false">
      <c r="A21" s="1277" t="str">
        <f aca="false">t1!A21</f>
        <v>CONTRATTISTI</v>
      </c>
      <c r="B21" s="1278" t="str">
        <f aca="false">t1!B21</f>
        <v>000061</v>
      </c>
      <c r="C21" s="1279" t="n">
        <f aca="false">t1!K21+t1!L21</f>
        <v>0</v>
      </c>
      <c r="D21" s="1279" t="n">
        <f aca="false">(t1!K21+t1!L21)-SUM(t3!C21:F21,t3!I21:J21)+SUM(t3!K21:N21)</f>
        <v>0</v>
      </c>
      <c r="E21" s="1280" t="n">
        <f aca="false">t12!C21/12</f>
        <v>0</v>
      </c>
      <c r="F21" s="1280" t="str">
        <f aca="false">IF($D21&gt;0,((t11!C23+t11!D23)/$D21)," ")</f>
        <v> </v>
      </c>
      <c r="G21" s="1280" t="str">
        <f aca="false">IF($D21&gt;0,(SUM(t11!E23:N23)/$D21)," ")</f>
        <v> </v>
      </c>
      <c r="H21" s="1280" t="str">
        <f aca="false">IF($D21&gt;0,(SUM(t11!O23:R23)/$D21)," ")</f>
        <v> </v>
      </c>
      <c r="I21" s="1281" t="str">
        <f aca="false">IF($E21=0," ",(t12!D21)/$E21)</f>
        <v> </v>
      </c>
      <c r="J21" s="1281" t="str">
        <f aca="false">IF($E21=0," ",t12!E21/$E21)</f>
        <v> </v>
      </c>
      <c r="K21" s="1281" t="str">
        <f aca="false">IF($E21=0," ",t12!G21/$E21)</f>
        <v> </v>
      </c>
      <c r="L21" s="1281" t="str">
        <f aca="false">IF($E21=0," ",t12!H21/$E21)</f>
        <v> </v>
      </c>
      <c r="M21" s="1282" t="n">
        <f aca="false">SUM(I21:L21)</f>
        <v>0</v>
      </c>
      <c r="N21" s="1283" t="str">
        <f aca="false">IF($E21=0," ",t12!I21/$E21)</f>
        <v> </v>
      </c>
      <c r="O21" s="1283" t="str">
        <f aca="false">IF($E21=0," ",t12!J21/$E21)</f>
        <v> </v>
      </c>
      <c r="P21" s="1281" t="str">
        <f aca="false">IF($E21=0," ",t13!X21/$E21)</f>
        <v> </v>
      </c>
      <c r="Q21" s="1281" t="str">
        <f aca="false">IF($E21=0," ",SUM(t13!C21:K21)/$E21)</f>
        <v> </v>
      </c>
      <c r="R21" s="1281" t="str">
        <f aca="false">IF($E21=0," ",(SUM(t13!L21:U21)+t13!W21)/$E21)</f>
        <v> </v>
      </c>
      <c r="S21" s="1282" t="n">
        <f aca="false">SUM(P21:R21)</f>
        <v>0</v>
      </c>
      <c r="T21" s="1283" t="str">
        <f aca="false">IF($E21=0," ",t13!V21/$E21)</f>
        <v> </v>
      </c>
    </row>
    <row r="22" s="1269" customFormat="true" ht="10.2" hidden="false" customHeight="false" outlineLevel="0" collapsed="false">
      <c r="A22" s="1277" t="str">
        <f aca="false">t1!A22</f>
        <v>COLLABORATORE A T.D. ART. 90 TUEL</v>
      </c>
      <c r="B22" s="1278" t="str">
        <f aca="false">t1!B22</f>
        <v>000096</v>
      </c>
      <c r="C22" s="1279" t="n">
        <f aca="false">t1!K22+t1!L22</f>
        <v>0</v>
      </c>
      <c r="D22" s="1279" t="n">
        <f aca="false">(t1!K22+t1!L22)-SUM(t3!C22:F22,t3!I22:J22)+SUM(t3!K22:N22)</f>
        <v>0</v>
      </c>
      <c r="E22" s="1280" t="n">
        <f aca="false">t12!C22/12</f>
        <v>0</v>
      </c>
      <c r="F22" s="1280" t="str">
        <f aca="false">IF($D22&gt;0,((t11!C24+t11!D24)/$D22)," ")</f>
        <v> </v>
      </c>
      <c r="G22" s="1280" t="str">
        <f aca="false">IF($D22&gt;0,(SUM(t11!E24:N24)/$D22)," ")</f>
        <v> </v>
      </c>
      <c r="H22" s="1280" t="str">
        <f aca="false">IF($D22&gt;0,(SUM(t11!O24:R24)/$D22)," ")</f>
        <v> </v>
      </c>
      <c r="I22" s="1281" t="str">
        <f aca="false">IF($E22=0," ",(t12!D22)/$E22)</f>
        <v> </v>
      </c>
      <c r="J22" s="1281" t="str">
        <f aca="false">IF($E22=0," ",t12!E22/$E22)</f>
        <v> </v>
      </c>
      <c r="K22" s="1281" t="str">
        <f aca="false">IF($E22=0," ",t12!G22/$E22)</f>
        <v> </v>
      </c>
      <c r="L22" s="1281" t="str">
        <f aca="false">IF($E22=0," ",t12!H22/$E22)</f>
        <v> </v>
      </c>
      <c r="M22" s="1282" t="n">
        <f aca="false">SUM(I22:L22)</f>
        <v>0</v>
      </c>
      <c r="N22" s="1283" t="str">
        <f aca="false">IF($E22=0," ",t12!I22/$E22)</f>
        <v> </v>
      </c>
      <c r="O22" s="1283" t="str">
        <f aca="false">IF($E22=0," ",t12!J22/$E22)</f>
        <v> </v>
      </c>
      <c r="P22" s="1281" t="str">
        <f aca="false">IF($E22=0," ",t13!X22/$E22)</f>
        <v> </v>
      </c>
      <c r="Q22" s="1281" t="str">
        <f aca="false">IF($E22=0," ",SUM(t13!C22:K22)/$E22)</f>
        <v> </v>
      </c>
      <c r="R22" s="1281" t="str">
        <f aca="false">IF($E22=0," ",(SUM(t13!L22:U22)+t13!W22)/$E22)</f>
        <v> </v>
      </c>
      <c r="S22" s="1282" t="n">
        <f aca="false">SUM(P22:R22)</f>
        <v>0</v>
      </c>
      <c r="T22" s="1283" t="str">
        <f aca="false">IF($E22=0," ",t13!V22/$E22)</f>
        <v> </v>
      </c>
    </row>
    <row r="24" customFormat="false" ht="10.2" hidden="false" customHeight="false" outlineLevel="0" collapsed="false">
      <c r="A24" s="255" t="str">
        <f aca="false">"(*)  Personale presente al 31/12/"&amp;t1!L1&amp;" di T1 - personale dell'amministrazione comandato/distaccato, fuori ruolo e in esonero di T3 + personale esterno comandato/distaccato e fuori ruolo di T3"</f>
        <v>(*)  Personale presente al 31/12/2023 di T1 - personale dell'amministrazione comandato/distaccato, fuori ruolo e in esonero di T3 + personale esterno comandato/distaccato e fuori ruolo di T3</v>
      </c>
    </row>
    <row r="25" customFormat="false" ht="10.2" hidden="false" customHeight="false" outlineLevel="0" collapsed="false">
      <c r="A25" s="255" t="s">
        <v>1183</v>
      </c>
    </row>
    <row r="28" customFormat="false" ht="18" hidden="false" customHeight="false" outlineLevel="0" collapsed="false">
      <c r="L28" s="1284"/>
    </row>
  </sheetData>
  <sheetProtection algorithmName="SHA-512" hashValue="ZKwOF7J7tjJviV/Za+dnEupsmiwq8TQLosK9m3T8WCt0uiaf7B0v7g8UPTy+/EBmyQC8MdkGonuE2i/sbPTPFQ==" saltValue="6XUveuuk6xftQKLfMOzQ9A==" spinCount="100000" sheet="true" formatColumns="false" selectLockedCells="true" selectUnlockedCells="true"/>
  <mergeCells count="4">
    <mergeCell ref="A1:I1"/>
    <mergeCell ref="F4:H4"/>
    <mergeCell ref="I4:O4"/>
    <mergeCell ref="P4:T4"/>
  </mergeCells>
  <printOptions headings="false" gridLines="false" gridLinesSet="true" horizontalCentered="true" verticalCentered="true"/>
  <pageMargins left="0.196527777777778" right="0.196527777777778" top="0.196527777777778" bottom="0.157638888888889" header="0.511805555555555" footer="0.511805555555555"/>
  <pageSetup paperSize="9" scale="8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15" man="true" max="65535" min="0"/>
  </colBreaks>
</worksheet>
</file>

<file path=xl/worksheets/sheet3.xml><?xml version="1.0" encoding="utf-8"?>
<worksheet xmlns="http://schemas.openxmlformats.org/spreadsheetml/2006/main" xmlns:r="http://schemas.openxmlformats.org/officeDocument/2006/relationships">
  <sheetPr filterMode="false">
    <pageSetUpPr fitToPage="true"/>
  </sheetPr>
  <dimension ref="A1:N252"/>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F138" activeCellId="0" sqref="F138"/>
    </sheetView>
  </sheetViews>
  <sheetFormatPr defaultColWidth="12.72265625" defaultRowHeight="15" zeroHeight="false" outlineLevelRow="0" outlineLevelCol="0"/>
  <cols>
    <col collapsed="false" customWidth="true" hidden="false" outlineLevel="0" max="1" min="1" style="75" width="6.72"/>
    <col collapsed="false" customWidth="true" hidden="false" outlineLevel="0" max="2" min="2" style="79" width="25.72"/>
    <col collapsed="false" customWidth="true" hidden="false" outlineLevel="0" max="3" min="3" style="79" width="5.43"/>
    <col collapsed="false" customWidth="true" hidden="false" outlineLevel="0" max="4" min="4" style="79" width="56.14"/>
    <col collapsed="false" customWidth="true" hidden="false" outlineLevel="0" max="5" min="5" style="79" width="22.43"/>
    <col collapsed="false" customWidth="true" hidden="false" outlineLevel="0" max="6" min="6" style="79" width="23.15"/>
    <col collapsed="false" customWidth="true" hidden="false" outlineLevel="0" max="7" min="7" style="79" width="21.43"/>
    <col collapsed="false" customWidth="true" hidden="false" outlineLevel="0" max="8" min="8" style="106" width="97"/>
    <col collapsed="false" customWidth="true" hidden="true" outlineLevel="0" max="9" min="9" style="107" width="5"/>
    <col collapsed="false" customWidth="true" hidden="true" outlineLevel="0" max="10" min="10" style="108" width="8.43"/>
    <col collapsed="false" customWidth="true" hidden="true" outlineLevel="0" max="11" min="11" style="108" width="6.43"/>
    <col collapsed="false" customWidth="false" hidden="true" outlineLevel="0" max="14" min="12" style="108" width="12.72"/>
    <col collapsed="false" customWidth="false" hidden="false" outlineLevel="0" max="1024" min="15" style="108" width="12.72"/>
  </cols>
  <sheetData>
    <row r="1" customFormat="false" ht="62.25" hidden="false" customHeight="true" outlineLevel="0" collapsed="false">
      <c r="H1" s="109" t="s">
        <v>121</v>
      </c>
      <c r="I1" s="76"/>
    </row>
    <row r="2" customFormat="false" ht="26.25" hidden="false" customHeight="true" outlineLevel="0" collapsed="false">
      <c r="A2" s="110"/>
      <c r="B2" s="111"/>
      <c r="C2" s="111"/>
      <c r="D2" s="112" t="str">
        <f aca="false">t1!A1</f>
        <v>REGIONI ED AUTONOMIE LOCALI - anno 2023</v>
      </c>
      <c r="E2" s="111"/>
      <c r="F2" s="111"/>
      <c r="G2" s="111"/>
      <c r="H2" s="113"/>
      <c r="I2" s="76"/>
    </row>
    <row r="3" customFormat="false" ht="15" hidden="false" customHeight="false" outlineLevel="0" collapsed="false">
      <c r="B3" s="114"/>
      <c r="C3" s="114"/>
      <c r="D3" s="114"/>
      <c r="E3" s="114"/>
      <c r="F3" s="114"/>
      <c r="G3" s="114"/>
      <c r="H3" s="115"/>
      <c r="I3" s="76"/>
    </row>
    <row r="4" customFormat="false" ht="15" hidden="true" customHeight="false" outlineLevel="0" collapsed="false">
      <c r="B4" s="116"/>
      <c r="C4" s="117"/>
      <c r="D4" s="116"/>
      <c r="E4" s="116"/>
      <c r="F4" s="118" t="s">
        <v>122</v>
      </c>
      <c r="G4" s="116"/>
      <c r="H4" s="115"/>
      <c r="I4" s="76"/>
    </row>
    <row r="5" customFormat="false" ht="15" hidden="true" customHeight="false" outlineLevel="0" collapsed="false">
      <c r="B5" s="116"/>
      <c r="C5" s="117"/>
      <c r="D5" s="116"/>
      <c r="E5" s="116"/>
      <c r="F5" s="119"/>
      <c r="G5" s="116"/>
      <c r="H5" s="115"/>
      <c r="I5" s="76"/>
    </row>
    <row r="6" customFormat="false" ht="17.25" hidden="true" customHeight="true" outlineLevel="0" collapsed="false">
      <c r="A6" s="75" t="s">
        <v>123</v>
      </c>
      <c r="B6" s="120" t="s">
        <v>124</v>
      </c>
      <c r="C6" s="121"/>
      <c r="F6" s="122"/>
      <c r="H6" s="115"/>
      <c r="I6" s="76"/>
    </row>
    <row r="7" customFormat="false" ht="17.25" hidden="true" customHeight="true" outlineLevel="0" collapsed="false">
      <c r="B7" s="116"/>
      <c r="C7" s="117"/>
      <c r="D7" s="116"/>
      <c r="E7" s="116"/>
      <c r="F7" s="116"/>
      <c r="G7" s="116"/>
      <c r="H7" s="115"/>
      <c r="I7" s="76"/>
    </row>
    <row r="8" customFormat="false" ht="15" hidden="true" customHeight="true" outlineLevel="0" collapsed="false">
      <c r="A8" s="75" t="s">
        <v>125</v>
      </c>
      <c r="B8" s="123" t="s">
        <v>126</v>
      </c>
      <c r="C8" s="117"/>
      <c r="D8" s="116"/>
      <c r="E8" s="116"/>
      <c r="F8" s="122"/>
      <c r="G8" s="116"/>
      <c r="H8" s="115"/>
      <c r="I8" s="76"/>
    </row>
    <row r="9" customFormat="false" ht="15" hidden="true" customHeight="true" outlineLevel="0" collapsed="false">
      <c r="B9" s="124"/>
      <c r="C9" s="117"/>
      <c r="D9" s="116"/>
      <c r="E9" s="116"/>
      <c r="F9" s="116"/>
      <c r="G9" s="116"/>
      <c r="H9" s="115"/>
      <c r="I9" s="76"/>
    </row>
    <row r="10" customFormat="false" ht="17.25" hidden="false" customHeight="true" outlineLevel="0" collapsed="false">
      <c r="B10" s="116"/>
      <c r="C10" s="117"/>
      <c r="D10" s="116"/>
      <c r="E10" s="116"/>
      <c r="F10" s="118" t="s">
        <v>127</v>
      </c>
      <c r="G10" s="118" t="s">
        <v>128</v>
      </c>
      <c r="H10" s="115"/>
      <c r="I10" s="76"/>
    </row>
    <row r="11" customFormat="false" ht="20.25" hidden="false" customHeight="true" outlineLevel="0" collapsed="false">
      <c r="A11" s="75" t="s">
        <v>43</v>
      </c>
      <c r="B11" s="125" t="s">
        <v>129</v>
      </c>
      <c r="C11" s="117"/>
      <c r="D11" s="116"/>
      <c r="E11" s="116"/>
      <c r="F11" s="126"/>
      <c r="G11" s="126"/>
      <c r="H11" s="127" t="str">
        <f aca="false">IF(I11=0,"RISPOSTA OBBLIGATORIA","")</f>
        <v>RISPOSTA OBBLIGATORIA</v>
      </c>
      <c r="I11" s="76" t="n">
        <v>0</v>
      </c>
      <c r="J11" s="108" t="str">
        <f aca="false">IF(I11=1,"VERO",IF(I11=2,"FALSO",""))</f>
        <v/>
      </c>
      <c r="N11" s="128"/>
    </row>
    <row r="12" customFormat="false" ht="15" hidden="false" customHeight="true" outlineLevel="0" collapsed="false">
      <c r="A12" s="129"/>
      <c r="B12" s="129"/>
      <c r="C12" s="129"/>
      <c r="D12" s="129"/>
      <c r="E12" s="129"/>
      <c r="F12" s="129"/>
      <c r="G12" s="129"/>
      <c r="H12" s="130"/>
      <c r="I12" s="59"/>
    </row>
    <row r="13" customFormat="false" ht="15" hidden="false" customHeight="true" outlineLevel="0" collapsed="false">
      <c r="H13" s="115"/>
      <c r="I13" s="76"/>
    </row>
    <row r="14" customFormat="false" ht="20.25" hidden="true" customHeight="true" outlineLevel="0" collapsed="false">
      <c r="B14" s="125"/>
      <c r="C14" s="116"/>
      <c r="D14" s="129"/>
      <c r="E14" s="129"/>
      <c r="H14" s="127"/>
      <c r="I14" s="76"/>
    </row>
    <row r="15" customFormat="false" ht="15" hidden="true" customHeight="true" outlineLevel="0" collapsed="false">
      <c r="H15" s="115"/>
      <c r="I15" s="76"/>
    </row>
    <row r="16" customFormat="false" ht="20.25" hidden="true" customHeight="true" outlineLevel="0" collapsed="false">
      <c r="B16" s="141"/>
      <c r="H16" s="127"/>
      <c r="I16" s="76"/>
      <c r="N16" s="128"/>
    </row>
    <row r="17" customFormat="false" ht="15" hidden="true" customHeight="true" outlineLevel="0" collapsed="false">
      <c r="H17" s="115"/>
      <c r="I17" s="76"/>
    </row>
    <row r="18" customFormat="false" ht="43.5" hidden="false" customHeight="true" outlineLevel="0" collapsed="false">
      <c r="A18" s="75" t="s">
        <v>131</v>
      </c>
      <c r="B18" s="135" t="s">
        <v>132</v>
      </c>
      <c r="C18" s="135"/>
      <c r="D18" s="135"/>
      <c r="E18" s="135"/>
      <c r="F18" s="136" t="s">
        <v>261</v>
      </c>
      <c r="G18" s="137" t="str">
        <f aca="false">IF(I18=0,"←","")</f>
        <v>←</v>
      </c>
      <c r="H18" s="127" t="str">
        <f aca="false">IF(I18=0,"RISPOSTA OBBLIGATORIA - Cliccare sulla cella per selezionare la risposta","")</f>
        <v>RISPOSTA OBBLIGATORIA - Cliccare sulla cella per selezionare la risposta</v>
      </c>
      <c r="I18" s="138" t="n">
        <f aca="false">IF(F18="Sì",1,IF(F18="No",2,IF(F18="Non sono stati esternalizzati servizi ","X",0)))</f>
        <v>0</v>
      </c>
    </row>
    <row r="19" customFormat="false" ht="15" hidden="false" customHeight="true" outlineLevel="0" collapsed="false">
      <c r="H19" s="115"/>
      <c r="I19" s="76"/>
    </row>
    <row r="20" customFormat="false" ht="43.5" hidden="false" customHeight="true" outlineLevel="0" collapsed="false">
      <c r="A20" s="75" t="s">
        <v>134</v>
      </c>
      <c r="B20" s="139" t="s">
        <v>262</v>
      </c>
      <c r="C20" s="139"/>
      <c r="D20" s="139"/>
      <c r="E20" s="139"/>
      <c r="F20" s="126"/>
      <c r="G20" s="126"/>
      <c r="H20" s="127" t="str">
        <f aca="false">IF(I20=0,"RISPOSTA OBBLIGATORIA","")</f>
        <v>RISPOSTA OBBLIGATORIA</v>
      </c>
      <c r="I20" s="76" t="n">
        <v>0</v>
      </c>
      <c r="J20" s="108" t="str">
        <f aca="false">IF(I20=1,"VERO",IF(I20=2,"FALSO",""))</f>
        <v/>
      </c>
      <c r="N20" s="128"/>
    </row>
    <row r="21" customFormat="false" ht="15" hidden="false" customHeight="true" outlineLevel="0" collapsed="false">
      <c r="B21" s="116"/>
      <c r="H21" s="115"/>
      <c r="I21" s="76"/>
    </row>
    <row r="22" customFormat="false" ht="31.5" hidden="false" customHeight="true" outlineLevel="0" collapsed="false">
      <c r="A22" s="75" t="s">
        <v>136</v>
      </c>
      <c r="B22" s="140" t="s">
        <v>137</v>
      </c>
      <c r="C22" s="140"/>
      <c r="D22" s="140"/>
      <c r="E22" s="140"/>
      <c r="F22" s="126"/>
      <c r="G22" s="126"/>
      <c r="H22" s="127" t="str">
        <f aca="false">IF(I22=0,"RISPOSTA OBBLIGATORIA","")</f>
        <v>RISPOSTA OBBLIGATORIA</v>
      </c>
      <c r="I22" s="76" t="n">
        <v>0</v>
      </c>
      <c r="J22" s="108" t="str">
        <f aca="false">IF(I22=1,"VERO",IF(I22=2,"FALSO",""))</f>
        <v/>
      </c>
      <c r="N22" s="128"/>
    </row>
    <row r="23" customFormat="false" ht="15" hidden="false" customHeight="true" outlineLevel="0" collapsed="false">
      <c r="B23" s="116"/>
      <c r="H23" s="115"/>
      <c r="I23" s="76"/>
    </row>
    <row r="24" customFormat="false" ht="20.25" hidden="true" customHeight="true" outlineLevel="0" collapsed="false">
      <c r="H24" s="115"/>
      <c r="N24" s="128"/>
    </row>
    <row r="25" customFormat="false" ht="15" hidden="true" customHeight="true" outlineLevel="0" collapsed="false">
      <c r="H25" s="115"/>
      <c r="I25" s="76"/>
    </row>
    <row r="26" customFormat="false" ht="15" hidden="true" customHeight="true" outlineLevel="0" collapsed="false">
      <c r="H26" s="115"/>
      <c r="I26" s="76"/>
    </row>
    <row r="27" customFormat="false" ht="15" hidden="true" customHeight="true" outlineLevel="0" collapsed="false">
      <c r="H27" s="115"/>
      <c r="I27" s="76"/>
    </row>
    <row r="28" customFormat="false" ht="15" hidden="true" customHeight="true" outlineLevel="0" collapsed="false">
      <c r="H28" s="115"/>
      <c r="I28" s="76"/>
    </row>
    <row r="29" customFormat="false" ht="15" hidden="true" customHeight="true" outlineLevel="0" collapsed="false">
      <c r="H29" s="115"/>
      <c r="I29" s="76"/>
    </row>
    <row r="30" customFormat="false" ht="15" hidden="true" customHeight="true" outlineLevel="0" collapsed="false">
      <c r="H30" s="115"/>
      <c r="I30" s="76"/>
    </row>
    <row r="31" customFormat="false" ht="15" hidden="false" customHeight="true" outlineLevel="0" collapsed="false">
      <c r="F31" s="118" t="s">
        <v>127</v>
      </c>
      <c r="G31" s="118" t="s">
        <v>128</v>
      </c>
      <c r="H31" s="115"/>
      <c r="I31" s="76"/>
    </row>
    <row r="32" customFormat="false" ht="31.5" hidden="false" customHeight="true" outlineLevel="0" collapsed="false">
      <c r="A32" s="75" t="s">
        <v>144</v>
      </c>
      <c r="B32" s="220" t="s">
        <v>145</v>
      </c>
      <c r="C32" s="220"/>
      <c r="D32" s="220"/>
      <c r="E32" s="220"/>
      <c r="F32" s="126"/>
      <c r="G32" s="126"/>
      <c r="H32" s="127" t="str">
        <f aca="false">IF(I32=0,"RISPOSTA OBBLIGATORIA","")</f>
        <v>RISPOSTA OBBLIGATORIA</v>
      </c>
      <c r="I32" s="76" t="n">
        <v>0</v>
      </c>
      <c r="J32" s="108" t="str">
        <f aca="false">IF(I32=1,"VERO",IF(I32=2,"FALSO",""))</f>
        <v/>
      </c>
      <c r="N32" s="128"/>
    </row>
    <row r="33" customFormat="false" ht="15" hidden="false" customHeight="true" outlineLevel="0" collapsed="false">
      <c r="H33" s="115"/>
      <c r="I33" s="76"/>
    </row>
    <row r="34" customFormat="false" ht="20.25" hidden="false" customHeight="true" outlineLevel="0" collapsed="false">
      <c r="A34" s="75" t="s">
        <v>146</v>
      </c>
      <c r="B34" s="141" t="s">
        <v>147</v>
      </c>
      <c r="F34" s="126"/>
      <c r="G34" s="126"/>
      <c r="H34" s="127" t="str">
        <f aca="false">IF(I34=0,"RISPOSTA OBBLIGATORIA","")</f>
        <v>RISPOSTA OBBLIGATORIA</v>
      </c>
      <c r="I34" s="76" t="n">
        <v>0</v>
      </c>
      <c r="J34" s="108" t="str">
        <f aca="false">IF(I34=1,"VERO",IF(I34=2,"FALSO",""))</f>
        <v/>
      </c>
      <c r="N34" s="128"/>
    </row>
    <row r="35" customFormat="false" ht="15" hidden="false" customHeight="true" outlineLevel="0" collapsed="false">
      <c r="H35" s="115"/>
      <c r="I35" s="76"/>
    </row>
    <row r="36" customFormat="false" ht="15" hidden="true" customHeight="true" outlineLevel="0" collapsed="false">
      <c r="F36" s="165"/>
      <c r="H36" s="115"/>
      <c r="I36" s="76"/>
    </row>
    <row r="37" customFormat="false" ht="33" hidden="true" customHeight="true" outlineLevel="0" collapsed="false">
      <c r="A37" s="75" t="s">
        <v>263</v>
      </c>
      <c r="B37" s="131"/>
      <c r="C37" s="131"/>
      <c r="D37" s="131"/>
      <c r="E37" s="131"/>
      <c r="F37" s="221"/>
      <c r="G37" s="154"/>
      <c r="H37" s="154"/>
      <c r="I37" s="76"/>
    </row>
    <row r="38" customFormat="false" ht="15" hidden="true" customHeight="true" outlineLevel="0" collapsed="false">
      <c r="H38" s="115"/>
      <c r="I38" s="76"/>
    </row>
    <row r="39" customFormat="false" ht="15" hidden="false" customHeight="true" outlineLevel="0" collapsed="false">
      <c r="F39" s="118" t="s">
        <v>264</v>
      </c>
      <c r="H39" s="115"/>
      <c r="I39" s="76"/>
    </row>
    <row r="40" customFormat="false" ht="15" hidden="true" customHeight="true" outlineLevel="0" collapsed="false">
      <c r="B40" s="120"/>
      <c r="C40" s="121"/>
      <c r="F40" s="122"/>
      <c r="H40" s="115"/>
      <c r="I40" s="76"/>
    </row>
    <row r="41" customFormat="false" ht="15" hidden="true" customHeight="true" outlineLevel="0" collapsed="false">
      <c r="H41" s="115"/>
      <c r="I41" s="76"/>
    </row>
    <row r="42" customFormat="false" ht="15" hidden="true" customHeight="true" outlineLevel="0" collapsed="false">
      <c r="B42" s="125"/>
      <c r="F42" s="122"/>
      <c r="H42" s="115"/>
      <c r="I42" s="76"/>
    </row>
    <row r="43" customFormat="false" ht="15" hidden="true" customHeight="true" outlineLevel="0" collapsed="false">
      <c r="H43" s="115"/>
      <c r="I43" s="76"/>
    </row>
    <row r="44" customFormat="false" ht="28.5" hidden="false" customHeight="true" outlineLevel="0" collapsed="false">
      <c r="A44" s="75" t="s">
        <v>150</v>
      </c>
      <c r="B44" s="158" t="s">
        <v>151</v>
      </c>
      <c r="C44" s="158"/>
      <c r="D44" s="158"/>
      <c r="E44" s="158"/>
      <c r="F44" s="122" t="n">
        <v>0</v>
      </c>
      <c r="G44" s="154" t="str">
        <f aca="false">IF(F44="","RISPOSTA OBBLIGATORIA","")</f>
        <v/>
      </c>
      <c r="H44" s="154"/>
      <c r="I44" s="1" t="n">
        <f aca="false">F44</f>
        <v>0</v>
      </c>
    </row>
    <row r="45" customFormat="false" ht="15" hidden="false" customHeight="true" outlineLevel="0" collapsed="false">
      <c r="F45" s="69"/>
      <c r="H45" s="115"/>
      <c r="I45" s="76"/>
    </row>
    <row r="46" customFormat="false" ht="15" hidden="false" customHeight="true" outlineLevel="0" collapsed="false">
      <c r="F46" s="118" t="s">
        <v>127</v>
      </c>
      <c r="G46" s="118" t="s">
        <v>128</v>
      </c>
      <c r="H46" s="115"/>
      <c r="I46" s="155"/>
    </row>
    <row r="47" customFormat="false" ht="31.35" hidden="false" customHeight="true" outlineLevel="0" collapsed="false">
      <c r="A47" s="75" t="s">
        <v>152</v>
      </c>
      <c r="B47" s="131" t="s">
        <v>265</v>
      </c>
      <c r="C47" s="131"/>
      <c r="D47" s="131"/>
      <c r="E47" s="131"/>
      <c r="F47" s="156"/>
      <c r="G47" s="157"/>
      <c r="H47" s="127" t="str">
        <f aca="false">IF(I47=0,"RISPOSTA OBBLIGATORIA","")</f>
        <v>RISPOSTA OBBLIGATORIA</v>
      </c>
      <c r="I47" s="76" t="n">
        <v>0</v>
      </c>
      <c r="J47" s="108" t="str">
        <f aca="false">IF(I47=1,"VERO",IF(I47=2,"FALSO",""))</f>
        <v/>
      </c>
    </row>
    <row r="48" customFormat="false" ht="23.1" hidden="false" customHeight="true" outlineLevel="0" collapsed="false">
      <c r="B48" s="159"/>
      <c r="C48" s="160" t="s">
        <v>154</v>
      </c>
      <c r="D48" s="159"/>
      <c r="E48" s="159"/>
      <c r="F48" s="161"/>
      <c r="G48" s="162"/>
      <c r="H48" s="163"/>
      <c r="I48" s="76"/>
    </row>
    <row r="49" customFormat="false" ht="40.35" hidden="false" customHeight="true" outlineLevel="0" collapsed="false">
      <c r="B49" s="164" t="n">
        <v>23</v>
      </c>
      <c r="C49" s="131" t="s">
        <v>155</v>
      </c>
      <c r="D49" s="131"/>
      <c r="E49" s="131"/>
      <c r="F49" s="156"/>
      <c r="G49" s="157"/>
      <c r="H49" s="127" t="str">
        <f aca="false">IF($I$47=1,IF(($I$49)=0,"RISPONDERE OBBLIGATORIAMENTE ALLA DOMANDA"," "),IF(AND($I$47&gt;0,$I$49&gt;0),"LA RISPOSTA DATA IN QUESTA SEZIONE NON VERRA' CONSIDERATA",IF(I49&gt;0,"RISPONDERE ALLA DOMANDA 21","  ")))</f>
        <v>  </v>
      </c>
      <c r="I49" s="76" t="n">
        <v>0</v>
      </c>
      <c r="J49" s="108" t="str">
        <f aca="false">IF(I49=1,"VERO",IF(I49=2,"FALSO",""))</f>
        <v/>
      </c>
    </row>
    <row r="50" customFormat="false" ht="15" hidden="false" customHeight="true" outlineLevel="0" collapsed="false">
      <c r="B50" s="125"/>
      <c r="C50" s="160"/>
      <c r="D50" s="160"/>
      <c r="E50" s="159"/>
      <c r="F50" s="161"/>
      <c r="G50" s="162"/>
      <c r="H50" s="163"/>
      <c r="I50" s="76"/>
    </row>
    <row r="51" customFormat="false" ht="20.1" hidden="false" customHeight="true" outlineLevel="0" collapsed="false">
      <c r="F51" s="118" t="s">
        <v>127</v>
      </c>
      <c r="G51" s="118" t="s">
        <v>128</v>
      </c>
      <c r="H51" s="115"/>
      <c r="I51" s="155"/>
    </row>
    <row r="52" customFormat="false" ht="29.85" hidden="false" customHeight="true" outlineLevel="0" collapsed="false">
      <c r="A52" s="148" t="s">
        <v>156</v>
      </c>
      <c r="B52" s="131" t="s">
        <v>157</v>
      </c>
      <c r="C52" s="131"/>
      <c r="D52" s="131"/>
      <c r="E52" s="131"/>
      <c r="F52" s="156"/>
      <c r="G52" s="157"/>
      <c r="H52" s="127" t="str">
        <f aca="false">IF(I52=0,"RISPOSTA OBBLIGATORIA","")</f>
        <v>RISPOSTA OBBLIGATORIA</v>
      </c>
      <c r="I52" s="76" t="n">
        <v>0</v>
      </c>
      <c r="J52" s="108" t="str">
        <f aca="false">IF(I52=1,"VERO",IF(I52=2,"FALSO",""))</f>
        <v/>
      </c>
    </row>
    <row r="53" customFormat="false" ht="15" hidden="true" customHeight="true" outlineLevel="0" collapsed="false">
      <c r="B53" s="125"/>
      <c r="C53" s="160"/>
      <c r="D53" s="160"/>
      <c r="E53" s="159"/>
      <c r="F53" s="161"/>
      <c r="G53" s="162"/>
      <c r="H53" s="163"/>
      <c r="I53" s="76"/>
    </row>
    <row r="54" customFormat="false" ht="15" hidden="true" customHeight="true" outlineLevel="0" collapsed="false">
      <c r="F54" s="118" t="s">
        <v>158</v>
      </c>
      <c r="H54" s="115"/>
      <c r="I54" s="76"/>
    </row>
    <row r="55" customFormat="false" ht="30" hidden="true" customHeight="true" outlineLevel="0" collapsed="false">
      <c r="A55" s="75" t="s">
        <v>159</v>
      </c>
      <c r="B55" s="131" t="s">
        <v>160</v>
      </c>
      <c r="C55" s="131"/>
      <c r="D55" s="131"/>
      <c r="E55" s="131"/>
      <c r="F55" s="122" t="n">
        <v>0</v>
      </c>
      <c r="G55" s="154" t="str">
        <f aca="false">IF(F55="","RISPOSTA OBBLIGATORIA","")</f>
        <v/>
      </c>
      <c r="H55" s="154"/>
      <c r="I55" s="76"/>
    </row>
    <row r="56" customFormat="false" ht="15" hidden="true" customHeight="true" outlineLevel="0" collapsed="false">
      <c r="H56" s="115"/>
      <c r="I56" s="76"/>
    </row>
    <row r="57" customFormat="false" ht="15" hidden="true" customHeight="true" outlineLevel="0" collapsed="false">
      <c r="F57" s="118" t="s">
        <v>158</v>
      </c>
      <c r="H57" s="115"/>
      <c r="I57" s="76"/>
    </row>
    <row r="58" customFormat="false" ht="30" hidden="true" customHeight="true" outlineLevel="0" collapsed="false">
      <c r="A58" s="75" t="s">
        <v>161</v>
      </c>
      <c r="B58" s="131" t="s">
        <v>162</v>
      </c>
      <c r="C58" s="131"/>
      <c r="D58" s="131"/>
      <c r="E58" s="131"/>
      <c r="F58" s="122" t="n">
        <v>0</v>
      </c>
      <c r="G58" s="154" t="str">
        <f aca="false">IF(F58="","RISPOSTA OBBLIGATORIA","")</f>
        <v/>
      </c>
      <c r="H58" s="154"/>
      <c r="I58" s="76"/>
    </row>
    <row r="59" customFormat="false" ht="15" hidden="true" customHeight="true" outlineLevel="0" collapsed="false">
      <c r="H59" s="115"/>
      <c r="I59" s="76"/>
    </row>
    <row r="60" customFormat="false" ht="15" hidden="true" customHeight="true" outlineLevel="0" collapsed="false">
      <c r="F60" s="118" t="s">
        <v>158</v>
      </c>
      <c r="H60" s="115"/>
      <c r="I60" s="76"/>
    </row>
    <row r="61" customFormat="false" ht="30" hidden="true" customHeight="true" outlineLevel="0" collapsed="false">
      <c r="A61" s="75" t="s">
        <v>163</v>
      </c>
      <c r="B61" s="131" t="s">
        <v>164</v>
      </c>
      <c r="C61" s="131"/>
      <c r="D61" s="131"/>
      <c r="E61" s="131"/>
      <c r="F61" s="122" t="n">
        <v>0</v>
      </c>
      <c r="G61" s="154" t="str">
        <f aca="false">IF(F61="","RISPOSTA OBBLIGATORIA","")</f>
        <v/>
      </c>
      <c r="H61" s="154"/>
      <c r="I61" s="76"/>
    </row>
    <row r="62" customFormat="false" ht="15" hidden="false" customHeight="true" outlineLevel="0" collapsed="false">
      <c r="B62" s="159"/>
      <c r="C62" s="159"/>
      <c r="D62" s="159"/>
      <c r="E62" s="159"/>
      <c r="F62" s="161"/>
      <c r="G62" s="162"/>
      <c r="H62" s="163"/>
      <c r="I62" s="76"/>
    </row>
    <row r="63" customFormat="false" ht="15" hidden="true" customHeight="true" outlineLevel="0" collapsed="false">
      <c r="B63" s="159"/>
      <c r="C63" s="159"/>
      <c r="D63" s="159"/>
      <c r="E63" s="159"/>
      <c r="F63" s="118"/>
      <c r="G63" s="118"/>
      <c r="H63" s="163"/>
      <c r="I63" s="76"/>
    </row>
    <row r="64" customFormat="false" ht="30.75" hidden="true" customHeight="true" outlineLevel="0" collapsed="false">
      <c r="A64" s="75" t="s">
        <v>165</v>
      </c>
      <c r="B64" s="222"/>
      <c r="C64" s="222"/>
      <c r="D64" s="222"/>
      <c r="E64" s="222"/>
      <c r="F64" s="156"/>
      <c r="G64" s="157"/>
      <c r="H64" s="163"/>
      <c r="I64" s="76"/>
      <c r="J64" s="108" t="str">
        <f aca="false">IF(I64=1,"VERO",IF(I64=2,"FALSO",""))</f>
        <v/>
      </c>
    </row>
    <row r="65" customFormat="false" ht="20.25" hidden="true" customHeight="true" outlineLevel="0" collapsed="false">
      <c r="B65" s="159"/>
      <c r="C65" s="160"/>
      <c r="D65" s="159"/>
      <c r="E65" s="159"/>
      <c r="F65" s="161"/>
      <c r="G65" s="162"/>
      <c r="H65" s="163"/>
      <c r="I65" s="76"/>
    </row>
    <row r="66" customFormat="false" ht="15" hidden="true" customHeight="true" outlineLevel="0" collapsed="false">
      <c r="F66" s="118"/>
      <c r="G66" s="162"/>
      <c r="H66" s="163"/>
      <c r="I66" s="76"/>
    </row>
    <row r="67" customFormat="false" ht="30" hidden="true" customHeight="true" outlineLevel="0" collapsed="false">
      <c r="B67" s="79" t="n">
        <v>29</v>
      </c>
      <c r="C67" s="131"/>
      <c r="D67" s="131"/>
      <c r="E67" s="131"/>
      <c r="F67" s="122"/>
      <c r="G67" s="170"/>
      <c r="H67" s="170"/>
      <c r="I67" s="76"/>
    </row>
    <row r="68" customFormat="false" ht="15" hidden="true" customHeight="true" outlineLevel="0" collapsed="false">
      <c r="B68" s="159"/>
      <c r="C68" s="159"/>
      <c r="D68" s="159"/>
      <c r="E68" s="159"/>
      <c r="F68" s="161"/>
      <c r="G68" s="162"/>
      <c r="H68" s="163"/>
      <c r="I68" s="76"/>
    </row>
    <row r="69" customFormat="false" ht="15" hidden="true" customHeight="true" outlineLevel="0" collapsed="false">
      <c r="F69" s="118"/>
      <c r="H69" s="115"/>
      <c r="I69" s="76"/>
    </row>
    <row r="70" customFormat="false" ht="30" hidden="true" customHeight="true" outlineLevel="0" collapsed="false">
      <c r="B70" s="79" t="n">
        <v>30</v>
      </c>
      <c r="C70" s="131"/>
      <c r="D70" s="131"/>
      <c r="E70" s="131"/>
      <c r="F70" s="122"/>
      <c r="G70" s="170"/>
      <c r="H70" s="170"/>
      <c r="I70" s="76"/>
    </row>
    <row r="71" customFormat="false" ht="15" hidden="true" customHeight="true" outlineLevel="0" collapsed="false">
      <c r="B71" s="116"/>
      <c r="C71" s="116"/>
      <c r="D71" s="116"/>
      <c r="E71" s="116"/>
      <c r="F71" s="116"/>
      <c r="G71" s="116"/>
      <c r="H71" s="179"/>
      <c r="I71" s="76"/>
    </row>
    <row r="72" customFormat="false" ht="15" hidden="true" customHeight="true" outlineLevel="0" collapsed="false">
      <c r="B72" s="116"/>
      <c r="C72" s="116"/>
      <c r="D72" s="116"/>
      <c r="E72" s="116"/>
      <c r="F72" s="116"/>
      <c r="G72" s="116"/>
      <c r="H72" s="179"/>
      <c r="I72" s="76"/>
    </row>
    <row r="73" customFormat="false" ht="15" hidden="true" customHeight="true" outlineLevel="0" collapsed="false">
      <c r="B73" s="116"/>
      <c r="C73" s="116"/>
      <c r="D73" s="116"/>
      <c r="E73" s="116"/>
      <c r="F73" s="116"/>
      <c r="G73" s="116"/>
      <c r="H73" s="179"/>
      <c r="I73" s="76"/>
    </row>
    <row r="74" customFormat="false" ht="15" hidden="true" customHeight="true" outlineLevel="0" collapsed="false">
      <c r="B74" s="116"/>
      <c r="C74" s="116"/>
      <c r="D74" s="116"/>
      <c r="E74" s="116"/>
      <c r="F74" s="116"/>
      <c r="G74" s="116"/>
      <c r="H74" s="179"/>
      <c r="I74" s="76"/>
    </row>
    <row r="75" customFormat="false" ht="15" hidden="true" customHeight="true" outlineLevel="0" collapsed="false">
      <c r="B75" s="116"/>
      <c r="C75" s="116"/>
      <c r="D75" s="116"/>
      <c r="E75" s="116"/>
      <c r="F75" s="116"/>
      <c r="G75" s="116"/>
      <c r="H75" s="179"/>
      <c r="I75" s="76"/>
    </row>
    <row r="76" customFormat="false" ht="15" hidden="true" customHeight="true" outlineLevel="0" collapsed="false">
      <c r="B76" s="116"/>
      <c r="C76" s="116"/>
      <c r="D76" s="116"/>
      <c r="E76" s="116"/>
      <c r="F76" s="116"/>
      <c r="G76" s="116"/>
      <c r="H76" s="179"/>
      <c r="I76" s="76"/>
    </row>
    <row r="77" customFormat="false" ht="15" hidden="true" customHeight="true" outlineLevel="0" collapsed="false">
      <c r="B77" s="116"/>
      <c r="C77" s="116"/>
      <c r="D77" s="116"/>
      <c r="E77" s="116"/>
      <c r="F77" s="116"/>
      <c r="G77" s="116"/>
      <c r="H77" s="179"/>
      <c r="I77" s="76"/>
    </row>
    <row r="78" customFormat="false" ht="15" hidden="true" customHeight="true" outlineLevel="0" collapsed="false">
      <c r="A78" s="129"/>
      <c r="B78" s="129"/>
      <c r="C78" s="129"/>
      <c r="D78" s="129"/>
      <c r="E78" s="129"/>
      <c r="F78" s="129"/>
      <c r="G78" s="129"/>
      <c r="H78" s="179"/>
      <c r="I78" s="59"/>
    </row>
    <row r="79" customFormat="false" ht="15" hidden="true" customHeight="true" outlineLevel="0" collapsed="false">
      <c r="A79" s="129"/>
      <c r="B79" s="129"/>
      <c r="C79" s="129"/>
      <c r="D79" s="129"/>
      <c r="E79" s="129"/>
      <c r="F79" s="129"/>
      <c r="G79" s="129"/>
      <c r="H79" s="179"/>
      <c r="I79" s="59"/>
    </row>
    <row r="80" customFormat="false" ht="15" hidden="true" customHeight="true" outlineLevel="0" collapsed="false">
      <c r="A80" s="129"/>
      <c r="B80" s="129"/>
      <c r="C80" s="129"/>
      <c r="D80" s="129"/>
      <c r="E80" s="129"/>
      <c r="F80" s="129"/>
      <c r="G80" s="129"/>
      <c r="H80" s="179"/>
      <c r="I80" s="59"/>
    </row>
    <row r="81" customFormat="false" ht="18.6" hidden="true" customHeight="true" outlineLevel="0" collapsed="false">
      <c r="C81" s="223"/>
      <c r="D81" s="223"/>
      <c r="E81" s="223"/>
      <c r="H81" s="224"/>
      <c r="I81" s="76"/>
    </row>
    <row r="82" customFormat="false" ht="18.6" hidden="true" customHeight="true" outlineLevel="0" collapsed="false">
      <c r="C82" s="223"/>
      <c r="D82" s="223"/>
      <c r="E82" s="223"/>
      <c r="H82" s="224"/>
      <c r="I82" s="76"/>
    </row>
    <row r="83" customFormat="false" ht="22.35" hidden="false" customHeight="true" outlineLevel="0" collapsed="false">
      <c r="B83" s="176" t="s">
        <v>266</v>
      </c>
      <c r="C83" s="176"/>
      <c r="D83" s="176"/>
      <c r="E83" s="223"/>
      <c r="F83" s="118" t="s">
        <v>127</v>
      </c>
      <c r="G83" s="118" t="s">
        <v>128</v>
      </c>
      <c r="H83" s="224"/>
      <c r="I83" s="76"/>
    </row>
    <row r="84" customFormat="false" ht="33" hidden="false" customHeight="true" outlineLevel="0" collapsed="false">
      <c r="A84" s="75" t="n">
        <v>46</v>
      </c>
      <c r="B84" s="222" t="s">
        <v>267</v>
      </c>
      <c r="C84" s="222"/>
      <c r="D84" s="222"/>
      <c r="E84" s="222"/>
      <c r="F84" s="183"/>
      <c r="G84" s="183"/>
      <c r="H84" s="127" t="str">
        <f aca="false">IF(I84=0,"RISPOSTA OBBLIGATORIA","")</f>
        <v>RISPOSTA OBBLIGATORIA</v>
      </c>
      <c r="I84" s="76" t="n">
        <v>0</v>
      </c>
      <c r="J84" s="108" t="str">
        <f aca="false">IF(I84=1,"VERO",IF(I84=2,"FALSO",""))</f>
        <v/>
      </c>
    </row>
    <row r="85" customFormat="false" ht="9" hidden="false" customHeight="true" outlineLevel="0" collapsed="false">
      <c r="C85" s="223"/>
      <c r="D85" s="223"/>
      <c r="E85" s="223"/>
      <c r="H85" s="224"/>
      <c r="I85" s="76"/>
    </row>
    <row r="86" customFormat="false" ht="33" hidden="false" customHeight="true" outlineLevel="0" collapsed="false">
      <c r="A86" s="75" t="n">
        <v>47</v>
      </c>
      <c r="B86" s="222" t="s">
        <v>268</v>
      </c>
      <c r="C86" s="222"/>
      <c r="D86" s="222"/>
      <c r="E86" s="222"/>
      <c r="F86" s="183"/>
      <c r="G86" s="183"/>
      <c r="H86" s="127" t="str">
        <f aca="false">IF(I86=0,"RISPOSTA OBBLIGATORIA","")</f>
        <v>RISPOSTA OBBLIGATORIA</v>
      </c>
      <c r="I86" s="76" t="n">
        <v>0</v>
      </c>
      <c r="J86" s="108" t="str">
        <f aca="false">IF(I86=1,"VERO",IF(I86=2,"FALSO",""))</f>
        <v/>
      </c>
    </row>
    <row r="87" customFormat="false" ht="9" hidden="false" customHeight="true" outlineLevel="0" collapsed="false">
      <c r="C87" s="223"/>
      <c r="D87" s="223"/>
      <c r="E87" s="223"/>
      <c r="H87" s="224"/>
      <c r="I87" s="76"/>
    </row>
    <row r="88" customFormat="false" ht="33" hidden="false" customHeight="true" outlineLevel="0" collapsed="false">
      <c r="A88" s="75" t="n">
        <v>48</v>
      </c>
      <c r="B88" s="222" t="s">
        <v>269</v>
      </c>
      <c r="C88" s="222"/>
      <c r="D88" s="222"/>
      <c r="E88" s="222"/>
      <c r="F88" s="183"/>
      <c r="G88" s="183"/>
      <c r="H88" s="127" t="str">
        <f aca="false">IF(I88=0,"RISPOSTA OBBLIGATORIA","")</f>
        <v>RISPOSTA OBBLIGATORIA</v>
      </c>
      <c r="I88" s="76" t="n">
        <v>0</v>
      </c>
      <c r="J88" s="108" t="str">
        <f aca="false">IF(I88=1,"VERO",IF(I88=2,"FALSO",""))</f>
        <v/>
      </c>
    </row>
    <row r="89" customFormat="false" ht="9" hidden="false" customHeight="true" outlineLevel="0" collapsed="false">
      <c r="C89" s="223"/>
      <c r="D89" s="223"/>
      <c r="E89" s="223"/>
      <c r="H89" s="224"/>
      <c r="I89" s="76"/>
    </row>
    <row r="90" customFormat="false" ht="33" hidden="false" customHeight="true" outlineLevel="0" collapsed="false">
      <c r="A90" s="75" t="n">
        <v>49</v>
      </c>
      <c r="B90" s="222" t="s">
        <v>270</v>
      </c>
      <c r="C90" s="222"/>
      <c r="D90" s="222"/>
      <c r="E90" s="222"/>
      <c r="F90" s="183"/>
      <c r="G90" s="183"/>
      <c r="H90" s="127" t="str">
        <f aca="false">IF(I90=0,"RISPOSTA OBBLIGATORIA","")</f>
        <v>RISPOSTA OBBLIGATORIA</v>
      </c>
      <c r="I90" s="76" t="n">
        <v>0</v>
      </c>
      <c r="J90" s="108" t="str">
        <f aca="false">IF(I90=1,"VERO",IF(I90=2,"FALSO",""))</f>
        <v/>
      </c>
    </row>
    <row r="91" customFormat="false" ht="9" hidden="false" customHeight="true" outlineLevel="0" collapsed="false">
      <c r="C91" s="223"/>
      <c r="D91" s="223"/>
      <c r="E91" s="223"/>
      <c r="H91" s="224"/>
      <c r="I91" s="76"/>
    </row>
    <row r="92" customFormat="false" ht="33" hidden="false" customHeight="true" outlineLevel="0" collapsed="false">
      <c r="A92" s="75" t="n">
        <v>50</v>
      </c>
      <c r="B92" s="222" t="s">
        <v>271</v>
      </c>
      <c r="C92" s="222"/>
      <c r="D92" s="222"/>
      <c r="E92" s="222"/>
      <c r="F92" s="183"/>
      <c r="G92" s="183"/>
      <c r="H92" s="127" t="str">
        <f aca="false">IF(I92=0,"RISPOSTA OBBLIGATORIA","")</f>
        <v>RISPOSTA OBBLIGATORIA</v>
      </c>
      <c r="I92" s="76" t="n">
        <v>0</v>
      </c>
      <c r="J92" s="108" t="str">
        <f aca="false">IF(I92=1,"VERO",IF(I92=2,"FALSO",""))</f>
        <v/>
      </c>
    </row>
    <row r="93" customFormat="false" ht="9" hidden="false" customHeight="true" outlineLevel="0" collapsed="false">
      <c r="C93" s="223"/>
      <c r="D93" s="223"/>
      <c r="E93" s="223"/>
      <c r="H93" s="224"/>
      <c r="I93" s="76"/>
    </row>
    <row r="94" customFormat="false" ht="33" hidden="false" customHeight="true" outlineLevel="0" collapsed="false">
      <c r="A94" s="75" t="n">
        <v>51</v>
      </c>
      <c r="B94" s="222" t="s">
        <v>272</v>
      </c>
      <c r="C94" s="222"/>
      <c r="D94" s="222"/>
      <c r="E94" s="222"/>
      <c r="F94" s="183"/>
      <c r="G94" s="183"/>
      <c r="H94" s="127" t="str">
        <f aca="false">IF(I94=0,"RISPOSTA OBBLIGATORIA","")</f>
        <v>RISPOSTA OBBLIGATORIA</v>
      </c>
      <c r="I94" s="76" t="n">
        <v>0</v>
      </c>
      <c r="J94" s="108" t="str">
        <f aca="false">IF(I94=1,"VERO",IF(I94=2,"FALSO",""))</f>
        <v/>
      </c>
    </row>
    <row r="95" customFormat="false" ht="9" hidden="false" customHeight="true" outlineLevel="0" collapsed="false">
      <c r="C95" s="223"/>
      <c r="D95" s="223"/>
      <c r="E95" s="223"/>
      <c r="H95" s="224"/>
      <c r="I95" s="76"/>
    </row>
    <row r="96" customFormat="false" ht="42" hidden="false" customHeight="true" outlineLevel="0" collapsed="false">
      <c r="A96" s="75" t="n">
        <v>52</v>
      </c>
      <c r="B96" s="222" t="s">
        <v>273</v>
      </c>
      <c r="C96" s="222"/>
      <c r="D96" s="222"/>
      <c r="E96" s="222"/>
      <c r="F96" s="183"/>
      <c r="G96" s="183"/>
      <c r="H96" s="127" t="str">
        <f aca="false">IF(I96=0,"RISPOSTA OBBLIGATORIA","")</f>
        <v>RISPOSTA OBBLIGATORIA</v>
      </c>
      <c r="I96" s="76" t="n">
        <v>0</v>
      </c>
      <c r="J96" s="108" t="str">
        <f aca="false">IF(I96=1,"VERO",IF(I96=2,"FALSO",""))</f>
        <v/>
      </c>
    </row>
    <row r="97" customFormat="false" ht="9" hidden="false" customHeight="true" outlineLevel="0" collapsed="false">
      <c r="C97" s="223"/>
      <c r="D97" s="223"/>
      <c r="E97" s="223"/>
      <c r="H97" s="224"/>
      <c r="I97" s="76"/>
    </row>
    <row r="98" customFormat="false" ht="33" hidden="false" customHeight="true" outlineLevel="0" collapsed="false">
      <c r="A98" s="75" t="n">
        <v>53</v>
      </c>
      <c r="B98" s="222" t="s">
        <v>274</v>
      </c>
      <c r="C98" s="222"/>
      <c r="D98" s="222"/>
      <c r="E98" s="222"/>
      <c r="F98" s="183"/>
      <c r="G98" s="183"/>
      <c r="H98" s="127" t="str">
        <f aca="false">IF(I98=0,"RISPOSTA OBBLIGATORIA","")</f>
        <v>RISPOSTA OBBLIGATORIA</v>
      </c>
      <c r="I98" s="76" t="n">
        <v>0</v>
      </c>
      <c r="J98" s="108" t="str">
        <f aca="false">IF(I98=1,"VERO",IF(I98=2,"FALSO",""))</f>
        <v/>
      </c>
    </row>
    <row r="99" customFormat="false" ht="9" hidden="false" customHeight="true" outlineLevel="0" collapsed="false">
      <c r="C99" s="223"/>
      <c r="D99" s="223"/>
      <c r="E99" s="223"/>
      <c r="H99" s="224"/>
      <c r="I99" s="76"/>
    </row>
    <row r="100" customFormat="false" ht="33" hidden="false" customHeight="true" outlineLevel="0" collapsed="false">
      <c r="A100" s="75" t="n">
        <v>54</v>
      </c>
      <c r="B100" s="222" t="s">
        <v>275</v>
      </c>
      <c r="C100" s="222"/>
      <c r="D100" s="222"/>
      <c r="E100" s="222"/>
      <c r="F100" s="183"/>
      <c r="G100" s="183"/>
      <c r="H100" s="127" t="str">
        <f aca="false">IF(I100=0,"RISPOSTA OBBLIGATORIA","")</f>
        <v>RISPOSTA OBBLIGATORIA</v>
      </c>
      <c r="I100" s="76" t="n">
        <v>0</v>
      </c>
      <c r="J100" s="108" t="str">
        <f aca="false">IF(I100=1,"VERO",IF(I100=2,"FALSO",""))</f>
        <v/>
      </c>
    </row>
    <row r="101" customFormat="false" ht="9" hidden="false" customHeight="true" outlineLevel="0" collapsed="false">
      <c r="C101" s="223"/>
      <c r="D101" s="223"/>
      <c r="E101" s="223"/>
      <c r="H101" s="224"/>
      <c r="I101" s="76"/>
    </row>
    <row r="102" customFormat="false" ht="42" hidden="false" customHeight="true" outlineLevel="0" collapsed="false">
      <c r="A102" s="75" t="n">
        <v>55</v>
      </c>
      <c r="B102" s="222" t="s">
        <v>276</v>
      </c>
      <c r="C102" s="222"/>
      <c r="D102" s="222"/>
      <c r="E102" s="222"/>
      <c r="F102" s="183"/>
      <c r="G102" s="183"/>
      <c r="H102" s="127" t="str">
        <f aca="false">IF(I102=0,"RISPOSTA OBBLIGATORIA","")</f>
        <v>RISPOSTA OBBLIGATORIA</v>
      </c>
      <c r="I102" s="76" t="n">
        <v>0</v>
      </c>
      <c r="J102" s="108" t="str">
        <f aca="false">IF(I102=1,"VERO",IF(I102=2,"FALSO",""))</f>
        <v/>
      </c>
    </row>
    <row r="103" customFormat="false" ht="9" hidden="false" customHeight="true" outlineLevel="0" collapsed="false">
      <c r="C103" s="223"/>
      <c r="D103" s="223"/>
      <c r="E103" s="223"/>
      <c r="H103" s="224"/>
      <c r="I103" s="76"/>
    </row>
    <row r="104" customFormat="false" ht="33" hidden="false" customHeight="true" outlineLevel="0" collapsed="false">
      <c r="A104" s="75" t="n">
        <v>56</v>
      </c>
      <c r="B104" s="222" t="s">
        <v>277</v>
      </c>
      <c r="C104" s="222"/>
      <c r="D104" s="222"/>
      <c r="E104" s="222"/>
      <c r="F104" s="183"/>
      <c r="G104" s="183"/>
      <c r="H104" s="127" t="str">
        <f aca="false">IF(I104=0,"RISPOSTA OBBLIGATORIA","")</f>
        <v>RISPOSTA OBBLIGATORIA</v>
      </c>
      <c r="I104" s="76" t="n">
        <v>0</v>
      </c>
      <c r="J104" s="108" t="str">
        <f aca="false">IF(I104=1,"VERO",IF(I104=2,"FALSO",""))</f>
        <v/>
      </c>
    </row>
    <row r="105" customFormat="false" ht="15" hidden="false" customHeight="true" outlineLevel="0" collapsed="false">
      <c r="B105" s="225"/>
      <c r="C105" s="226"/>
      <c r="D105" s="226"/>
      <c r="E105" s="227"/>
      <c r="F105" s="226"/>
      <c r="G105" s="226"/>
      <c r="H105" s="228"/>
      <c r="I105" s="76"/>
    </row>
    <row r="106" s="114" customFormat="true" ht="15" hidden="false" customHeight="false" outlineLevel="0" collapsed="false">
      <c r="A106" s="75"/>
      <c r="B106" s="79"/>
      <c r="C106" s="79"/>
      <c r="D106" s="79"/>
      <c r="E106" s="79"/>
      <c r="F106" s="118" t="s">
        <v>158</v>
      </c>
      <c r="G106" s="79"/>
      <c r="H106" s="115"/>
    </row>
    <row r="107" s="114" customFormat="true" ht="36" hidden="false" customHeight="true" outlineLevel="0" collapsed="false">
      <c r="A107" s="75" t="s">
        <v>177</v>
      </c>
      <c r="B107" s="131" t="s">
        <v>178</v>
      </c>
      <c r="C107" s="131"/>
      <c r="D107" s="131"/>
      <c r="E107" s="131"/>
      <c r="F107" s="122" t="n">
        <v>0</v>
      </c>
      <c r="G107" s="154" t="str">
        <f aca="false">IF(F107="","RISPOSTA OBBLIGATORIA","")</f>
        <v/>
      </c>
      <c r="H107" s="154"/>
      <c r="I107" s="1" t="n">
        <f aca="false">F107</f>
        <v>0</v>
      </c>
    </row>
    <row r="108" s="114" customFormat="true" ht="15" hidden="false" customHeight="false" outlineLevel="0" collapsed="false">
      <c r="A108" s="75"/>
      <c r="B108" s="79"/>
      <c r="C108" s="79"/>
      <c r="D108" s="79"/>
      <c r="E108" s="79"/>
      <c r="F108" s="79"/>
      <c r="G108" s="79"/>
      <c r="H108" s="115"/>
    </row>
    <row r="109" s="114" customFormat="true" ht="15" hidden="false" customHeight="false" outlineLevel="0" collapsed="false">
      <c r="A109" s="75"/>
      <c r="B109" s="79"/>
      <c r="C109" s="79"/>
      <c r="D109" s="79"/>
      <c r="E109" s="79"/>
      <c r="F109" s="118" t="s">
        <v>158</v>
      </c>
      <c r="G109" s="79"/>
      <c r="H109" s="115"/>
    </row>
    <row r="110" s="114" customFormat="true" ht="36" hidden="false" customHeight="true" outlineLevel="0" collapsed="false">
      <c r="A110" s="75" t="s">
        <v>179</v>
      </c>
      <c r="B110" s="131" t="s">
        <v>180</v>
      </c>
      <c r="C110" s="131"/>
      <c r="D110" s="131"/>
      <c r="E110" s="131"/>
      <c r="F110" s="122" t="n">
        <v>0</v>
      </c>
      <c r="G110" s="154" t="str">
        <f aca="false">IF(F110="","RISPOSTA OBBLIGATORIA","")</f>
        <v/>
      </c>
      <c r="H110" s="154"/>
      <c r="I110" s="1" t="n">
        <f aca="false">F110</f>
        <v>0</v>
      </c>
    </row>
    <row r="111" s="114" customFormat="true" ht="15" hidden="false" customHeight="false" outlineLevel="0" collapsed="false">
      <c r="A111" s="75"/>
      <c r="B111" s="79"/>
      <c r="C111" s="79"/>
      <c r="D111" s="79"/>
      <c r="E111" s="79"/>
      <c r="F111" s="79"/>
      <c r="G111" s="79"/>
      <c r="H111" s="115"/>
    </row>
    <row r="112" s="114" customFormat="true" ht="15" hidden="false" customHeight="false" outlineLevel="0" collapsed="false">
      <c r="A112" s="75"/>
      <c r="B112" s="79"/>
      <c r="C112" s="79"/>
      <c r="D112" s="79"/>
      <c r="E112" s="79"/>
      <c r="F112" s="118" t="s">
        <v>158</v>
      </c>
      <c r="G112" s="79"/>
      <c r="H112" s="115"/>
    </row>
    <row r="113" s="114" customFormat="true" ht="36" hidden="false" customHeight="true" outlineLevel="0" collapsed="false">
      <c r="A113" s="75" t="s">
        <v>181</v>
      </c>
      <c r="B113" s="131" t="s">
        <v>182</v>
      </c>
      <c r="C113" s="131"/>
      <c r="D113" s="131"/>
      <c r="E113" s="131"/>
      <c r="F113" s="122" t="n">
        <v>0</v>
      </c>
      <c r="G113" s="154" t="str">
        <f aca="false">IF(F113="","RISPOSTA OBBLIGATORIA","")</f>
        <v/>
      </c>
      <c r="H113" s="154"/>
      <c r="I113" s="1" t="n">
        <f aca="false">F113</f>
        <v>0</v>
      </c>
    </row>
    <row r="114" customFormat="false" ht="15.6" hidden="true" customHeight="true" outlineLevel="0" collapsed="false">
      <c r="B114" s="159"/>
      <c r="C114" s="159"/>
      <c r="D114" s="159"/>
      <c r="E114" s="159"/>
      <c r="F114" s="159"/>
      <c r="G114" s="162"/>
      <c r="H114" s="229"/>
    </row>
    <row r="115" customFormat="false" ht="15.6" hidden="true" customHeight="true" outlineLevel="0" collapsed="false">
      <c r="B115" s="159"/>
      <c r="C115" s="159"/>
      <c r="D115" s="159"/>
      <c r="E115" s="159"/>
      <c r="F115" s="159"/>
      <c r="G115" s="162"/>
      <c r="H115" s="115"/>
    </row>
    <row r="116" customFormat="false" ht="15.6" hidden="true" customHeight="true" outlineLevel="0" collapsed="false">
      <c r="B116" s="159"/>
      <c r="C116" s="159"/>
      <c r="D116" s="159"/>
      <c r="E116" s="159"/>
      <c r="F116" s="159"/>
      <c r="G116" s="162"/>
      <c r="H116" s="115"/>
    </row>
    <row r="117" customFormat="false" ht="15.6" hidden="true" customHeight="true" outlineLevel="0" collapsed="false">
      <c r="B117" s="159"/>
      <c r="C117" s="159"/>
      <c r="D117" s="159"/>
      <c r="E117" s="159"/>
      <c r="F117" s="159"/>
      <c r="G117" s="162"/>
      <c r="H117" s="115"/>
    </row>
    <row r="118" customFormat="false" ht="15.6" hidden="true" customHeight="true" outlineLevel="0" collapsed="false">
      <c r="B118" s="159"/>
      <c r="C118" s="159"/>
      <c r="D118" s="159"/>
      <c r="E118" s="159"/>
      <c r="F118" s="159"/>
      <c r="G118" s="162"/>
      <c r="H118" s="115"/>
    </row>
    <row r="119" customFormat="false" ht="15.6" hidden="true" customHeight="true" outlineLevel="0" collapsed="false">
      <c r="B119" s="159"/>
      <c r="C119" s="159"/>
      <c r="D119" s="159"/>
      <c r="E119" s="159"/>
      <c r="F119" s="159"/>
      <c r="G119" s="162"/>
      <c r="H119" s="229"/>
    </row>
    <row r="120" customFormat="false" ht="15.6" hidden="false" customHeight="true" outlineLevel="0" collapsed="false">
      <c r="C120" s="223"/>
      <c r="D120" s="223"/>
      <c r="E120" s="223"/>
      <c r="F120" s="159"/>
      <c r="H120" s="224"/>
      <c r="I120" s="76"/>
    </row>
    <row r="121" customFormat="false" ht="15" hidden="false" customHeight="true" outlineLevel="0" collapsed="false">
      <c r="F121" s="118"/>
      <c r="H121" s="115"/>
      <c r="I121" s="155"/>
    </row>
    <row r="122" customFormat="false" ht="49.35" hidden="false" customHeight="true" outlineLevel="0" collapsed="false">
      <c r="A122" s="164" t="s">
        <v>187</v>
      </c>
      <c r="B122" s="152" t="s">
        <v>278</v>
      </c>
      <c r="C122" s="152"/>
      <c r="D122" s="152"/>
      <c r="E122" s="152"/>
      <c r="F122" s="230" t="s">
        <v>261</v>
      </c>
      <c r="G122" s="137" t="str">
        <f aca="false">IF(I122=0,"←","")</f>
        <v>←</v>
      </c>
      <c r="H122" s="127" t="str">
        <f aca="false">IF(I122=0,"RISPOSTA OBBLIGATORIA - Cliccare sulla cella per selezionare la risposta","")</f>
        <v>RISPOSTA OBBLIGATORIA - Cliccare sulla cella per selezionare la risposta</v>
      </c>
      <c r="I122" s="138" t="n">
        <f aca="false">IF(F122="Si",1,IF(F122="No",2,IF(F122="Non tenuto","X",0)))</f>
        <v>0</v>
      </c>
    </row>
    <row r="123" customFormat="false" ht="15" hidden="false" customHeight="true" outlineLevel="0" collapsed="false">
      <c r="H123" s="115"/>
      <c r="I123" s="76"/>
    </row>
    <row r="124" customFormat="false" ht="15" hidden="true" customHeight="true" outlineLevel="0" collapsed="false">
      <c r="F124" s="118"/>
      <c r="G124" s="118"/>
      <c r="H124" s="115"/>
      <c r="I124" s="155"/>
    </row>
    <row r="125" customFormat="false" ht="43.5" hidden="true" customHeight="true" outlineLevel="0" collapsed="false">
      <c r="A125" s="164"/>
      <c r="B125" s="149"/>
      <c r="C125" s="149"/>
      <c r="D125" s="149"/>
      <c r="E125" s="149"/>
      <c r="F125" s="126"/>
      <c r="G125" s="126"/>
      <c r="H125" s="127"/>
    </row>
    <row r="126" customFormat="false" ht="15" hidden="true" customHeight="true" outlineLevel="0" collapsed="false">
      <c r="F126" s="69"/>
      <c r="G126" s="108"/>
      <c r="H126" s="115"/>
      <c r="I126" s="76"/>
    </row>
    <row r="127" customFormat="false" ht="15" hidden="false" customHeight="true" outlineLevel="0" collapsed="false">
      <c r="F127" s="118" t="s">
        <v>158</v>
      </c>
      <c r="H127" s="115"/>
      <c r="I127" s="188"/>
      <c r="J127" s="114"/>
      <c r="K127" s="114"/>
      <c r="L127" s="114"/>
    </row>
    <row r="128" customFormat="false" ht="46.5" hidden="false" customHeight="true" outlineLevel="0" collapsed="false">
      <c r="A128" s="164" t="s">
        <v>190</v>
      </c>
      <c r="B128" s="149" t="s">
        <v>191</v>
      </c>
      <c r="C128" s="149"/>
      <c r="D128" s="149"/>
      <c r="E128" s="149"/>
      <c r="F128" s="122" t="n">
        <v>0</v>
      </c>
      <c r="G128" s="154" t="str">
        <f aca="false">IF(F128="","RISPOSTA OBBLIGATORIA","")</f>
        <v/>
      </c>
      <c r="H128" s="154"/>
      <c r="I128" s="1" t="n">
        <f aca="false">F128</f>
        <v>0</v>
      </c>
      <c r="J128" s="114"/>
      <c r="K128" s="114"/>
      <c r="L128" s="114"/>
    </row>
    <row r="129" customFormat="false" ht="18.6" hidden="false" customHeight="true" outlineLevel="0" collapsed="false">
      <c r="C129" s="223"/>
      <c r="D129" s="223"/>
      <c r="E129" s="223"/>
      <c r="H129" s="224"/>
      <c r="I129" s="76"/>
    </row>
    <row r="130" customFormat="false" ht="15" hidden="false" customHeight="true" outlineLevel="0" collapsed="false">
      <c r="F130" s="118"/>
      <c r="H130" s="127"/>
      <c r="I130" s="155"/>
    </row>
    <row r="131" customFormat="false" ht="50.1" hidden="false" customHeight="true" outlineLevel="0" collapsed="false">
      <c r="A131" s="164" t="s">
        <v>192</v>
      </c>
      <c r="B131" s="152" t="s">
        <v>193</v>
      </c>
      <c r="C131" s="152"/>
      <c r="D131" s="152"/>
      <c r="E131" s="152"/>
      <c r="F131" s="136" t="s">
        <v>261</v>
      </c>
      <c r="G131" s="137" t="str">
        <f aca="false">IF(I131=0,"←","")</f>
        <v>←</v>
      </c>
      <c r="H131" s="127" t="str">
        <f aca="false">IF(I131=0,"RISPOSTA OBBLIGATORIA - Cliccare sulla cella per selezionare la risposta","")</f>
        <v>RISPOSTA OBBLIGATORIA - Cliccare sulla cella per selezionare la risposta</v>
      </c>
      <c r="I131" s="138" t="n">
        <f aca="false">IF(F131="Sì, esiste un apposito Ufficio/Servizio",1,IF(F131="No",2,IF(F131="No, ma la funzione è esercitata da un altro ufficio","X",0)))</f>
        <v>0</v>
      </c>
    </row>
    <row r="132" customFormat="false" ht="15" hidden="false" customHeight="true" outlineLevel="0" collapsed="false">
      <c r="B132" s="116"/>
      <c r="C132" s="116"/>
      <c r="D132" s="116"/>
      <c r="E132" s="116"/>
      <c r="F132" s="116"/>
      <c r="G132" s="116"/>
      <c r="H132" s="179"/>
      <c r="I132" s="76"/>
    </row>
    <row r="133" customFormat="false" ht="15" hidden="false" customHeight="true" outlineLevel="0" collapsed="false">
      <c r="F133" s="118"/>
      <c r="H133" s="127"/>
      <c r="I133" s="155"/>
    </row>
    <row r="134" customFormat="false" ht="50.1" hidden="false" customHeight="true" outlineLevel="0" collapsed="false">
      <c r="A134" s="164" t="s">
        <v>195</v>
      </c>
      <c r="B134" s="152" t="s">
        <v>196</v>
      </c>
      <c r="C134" s="152"/>
      <c r="D134" s="152"/>
      <c r="E134" s="152"/>
      <c r="F134" s="136" t="s">
        <v>261</v>
      </c>
      <c r="G134" s="137" t="str">
        <f aca="false">IF(I134=0,"←","")</f>
        <v>←</v>
      </c>
      <c r="H134" s="127" t="str">
        <f aca="false">IF(I134=0,"RISPOSTA OBBLIGATORIA - Cliccare sulla cella per selezionare la risposta","")</f>
        <v>RISPOSTA OBBLIGATORIA - Cliccare sulla cella per selezionare la risposta</v>
      </c>
      <c r="I134" s="138" t="n">
        <f aca="false">IF(F134="Sì, annuale per l'anno di rilevazione",1,IF(F134="No",2,IF(F134="Sì, pluriennale","X",0)))</f>
        <v>0</v>
      </c>
    </row>
    <row r="135" customFormat="false" ht="15" hidden="false" customHeight="true" outlineLevel="0" collapsed="false">
      <c r="B135" s="116"/>
      <c r="C135" s="116"/>
      <c r="D135" s="116"/>
      <c r="E135" s="116"/>
      <c r="F135" s="116"/>
      <c r="G135" s="116"/>
      <c r="H135" s="179"/>
      <c r="I135" s="76"/>
    </row>
    <row r="136" customFormat="false" ht="18" hidden="false" customHeight="true" outlineLevel="0" collapsed="false">
      <c r="A136" s="164" t="s">
        <v>198</v>
      </c>
      <c r="B136" s="189" t="s">
        <v>199</v>
      </c>
      <c r="C136" s="189"/>
      <c r="D136" s="189"/>
      <c r="E136" s="189"/>
      <c r="F136" s="116"/>
      <c r="G136" s="190" t="s">
        <v>200</v>
      </c>
      <c r="H136" s="179"/>
      <c r="I136" s="59"/>
    </row>
    <row r="137" customFormat="false" ht="15" hidden="false" customHeight="true" outlineLevel="0" collapsed="false">
      <c r="B137" s="116"/>
      <c r="C137" s="191" t="s">
        <v>201</v>
      </c>
      <c r="D137" s="191"/>
      <c r="E137" s="191"/>
      <c r="F137" s="118" t="s">
        <v>202</v>
      </c>
      <c r="H137" s="192"/>
      <c r="I137" s="59"/>
    </row>
    <row r="138" customFormat="false" ht="15" hidden="false" customHeight="true" outlineLevel="0" collapsed="false">
      <c r="C138" s="193" t="s">
        <v>203</v>
      </c>
      <c r="D138" s="194"/>
      <c r="E138" s="195"/>
      <c r="F138" s="122" t="n">
        <v>0</v>
      </c>
      <c r="G138" s="196" t="str">
        <f aca="false">IF(F138="","RISPOSTA OBBLIGATORIA","")</f>
        <v/>
      </c>
      <c r="H138" s="197"/>
      <c r="I138" s="198" t="n">
        <f aca="false">F138</f>
        <v>0</v>
      </c>
    </row>
    <row r="139" customFormat="false" ht="15" hidden="false" customHeight="true" outlineLevel="0" collapsed="false">
      <c r="C139" s="193" t="s">
        <v>204</v>
      </c>
      <c r="D139" s="199"/>
      <c r="E139" s="200"/>
      <c r="F139" s="122" t="n">
        <v>0</v>
      </c>
      <c r="G139" s="196" t="str">
        <f aca="false">IF(F139="","RISPOSTA OBBLIGATORIA","")</f>
        <v/>
      </c>
      <c r="H139" s="197"/>
      <c r="I139" s="198" t="n">
        <f aca="false">F139</f>
        <v>0</v>
      </c>
    </row>
    <row r="140" customFormat="false" ht="15" hidden="true" customHeight="true" outlineLevel="0" collapsed="false">
      <c r="C140" s="201" t="n">
        <v>71</v>
      </c>
      <c r="D140" s="199"/>
      <c r="E140" s="200"/>
      <c r="F140" s="122" t="n">
        <v>0</v>
      </c>
      <c r="G140" s="196" t="str">
        <f aca="false">IF(F140="","RISPOSTA OBBLIGATORIA","")</f>
        <v/>
      </c>
      <c r="H140" s="197"/>
      <c r="I140" s="198" t="n">
        <f aca="false">F140</f>
        <v>0</v>
      </c>
    </row>
    <row r="141" customFormat="false" ht="15" hidden="false" customHeight="true" outlineLevel="0" collapsed="false">
      <c r="C141" s="193" t="s">
        <v>205</v>
      </c>
      <c r="D141" s="199"/>
      <c r="E141" s="200"/>
      <c r="F141" s="122" t="n">
        <v>0</v>
      </c>
      <c r="G141" s="196" t="str">
        <f aca="false">IF(F141="","RISPOSTA OBBLIGATORIA","")</f>
        <v/>
      </c>
      <c r="H141" s="197"/>
      <c r="I141" s="198" t="n">
        <f aca="false">F141</f>
        <v>0</v>
      </c>
    </row>
    <row r="142" customFormat="false" ht="15" hidden="false" customHeight="true" outlineLevel="0" collapsed="false">
      <c r="C142" s="193" t="s">
        <v>206</v>
      </c>
      <c r="D142" s="199"/>
      <c r="E142" s="200"/>
      <c r="F142" s="122" t="n">
        <v>0</v>
      </c>
      <c r="G142" s="196" t="str">
        <f aca="false">IF(F142="","RISPOSTA OBBLIGATORIA","")</f>
        <v/>
      </c>
      <c r="H142" s="197"/>
      <c r="I142" s="198" t="n">
        <f aca="false">F142</f>
        <v>0</v>
      </c>
    </row>
    <row r="143" customFormat="false" ht="15" hidden="false" customHeight="true" outlineLevel="0" collapsed="false">
      <c r="C143" s="193" t="s">
        <v>207</v>
      </c>
      <c r="D143" s="199"/>
      <c r="E143" s="200"/>
      <c r="F143" s="122" t="n">
        <v>0</v>
      </c>
      <c r="G143" s="196" t="str">
        <f aca="false">IF(F143="","RISPOSTA OBBLIGATORIA","")</f>
        <v/>
      </c>
      <c r="H143" s="197"/>
      <c r="I143" s="198" t="n">
        <f aca="false">F143</f>
        <v>0</v>
      </c>
    </row>
    <row r="144" customFormat="false" ht="15" hidden="false" customHeight="true" outlineLevel="0" collapsed="false">
      <c r="C144" s="193" t="s">
        <v>208</v>
      </c>
      <c r="D144" s="199"/>
      <c r="E144" s="200"/>
      <c r="F144" s="122" t="n">
        <v>0</v>
      </c>
      <c r="G144" s="196" t="str">
        <f aca="false">IF(F144="","RISPOSTA OBBLIGATORIA","")</f>
        <v/>
      </c>
      <c r="H144" s="197"/>
      <c r="I144" s="198" t="n">
        <f aca="false">F144</f>
        <v>0</v>
      </c>
    </row>
    <row r="145" customFormat="false" ht="15" hidden="false" customHeight="true" outlineLevel="0" collapsed="false">
      <c r="C145" s="193" t="s">
        <v>209</v>
      </c>
      <c r="D145" s="199"/>
      <c r="E145" s="200"/>
      <c r="F145" s="122" t="n">
        <v>0</v>
      </c>
      <c r="G145" s="196" t="str">
        <f aca="false">IF(F145="","RISPOSTA OBBLIGATORIA","")</f>
        <v/>
      </c>
      <c r="H145" s="197"/>
      <c r="I145" s="198" t="n">
        <f aca="false">F145</f>
        <v>0</v>
      </c>
    </row>
    <row r="146" customFormat="false" ht="15" hidden="false" customHeight="true" outlineLevel="0" collapsed="false">
      <c r="C146" s="193" t="s">
        <v>210</v>
      </c>
      <c r="D146" s="199"/>
      <c r="E146" s="200"/>
      <c r="F146" s="122" t="n">
        <v>0</v>
      </c>
      <c r="G146" s="196" t="str">
        <f aca="false">IF(F146="","RISPOSTA OBBLIGATORIA","")</f>
        <v/>
      </c>
      <c r="H146" s="197"/>
      <c r="I146" s="198" t="n">
        <f aca="false">F146</f>
        <v>0</v>
      </c>
    </row>
    <row r="147" customFormat="false" ht="15" hidden="false" customHeight="true" outlineLevel="0" collapsed="false">
      <c r="C147" s="193" t="s">
        <v>211</v>
      </c>
      <c r="D147" s="199"/>
      <c r="E147" s="200"/>
      <c r="F147" s="122" t="n">
        <v>0</v>
      </c>
      <c r="G147" s="196" t="str">
        <f aca="false">IF(F147="","RISPOSTA OBBLIGATORIA","")</f>
        <v/>
      </c>
      <c r="H147" s="197"/>
      <c r="I147" s="198" t="n">
        <f aca="false">F147</f>
        <v>0</v>
      </c>
    </row>
    <row r="148" customFormat="false" ht="15" hidden="false" customHeight="true" outlineLevel="0" collapsed="false">
      <c r="B148" s="116"/>
      <c r="C148" s="116"/>
      <c r="D148" s="116"/>
      <c r="E148" s="116"/>
      <c r="F148" s="203" t="n">
        <f aca="false">SUM(F138:F147)</f>
        <v>0</v>
      </c>
      <c r="G148" s="116"/>
      <c r="H148" s="179"/>
      <c r="I148" s="59"/>
    </row>
    <row r="149" customFormat="false" ht="36" hidden="false" customHeight="true" outlineLevel="0" collapsed="false">
      <c r="A149" s="164" t="s">
        <v>212</v>
      </c>
      <c r="B149" s="189" t="s">
        <v>213</v>
      </c>
      <c r="C149" s="189"/>
      <c r="D149" s="189"/>
      <c r="E149" s="189"/>
      <c r="F149" s="116"/>
      <c r="G149" s="190" t="s">
        <v>214</v>
      </c>
      <c r="H149" s="179"/>
      <c r="I149" s="59"/>
    </row>
    <row r="150" customFormat="false" ht="15" hidden="false" customHeight="true" outlineLevel="0" collapsed="false">
      <c r="B150" s="116"/>
      <c r="C150" s="191" t="s">
        <v>201</v>
      </c>
      <c r="D150" s="191"/>
      <c r="E150" s="191"/>
      <c r="F150" s="118" t="s">
        <v>215</v>
      </c>
      <c r="H150" s="192"/>
      <c r="I150" s="59"/>
    </row>
    <row r="151" customFormat="false" ht="15" hidden="false" customHeight="true" outlineLevel="0" collapsed="false">
      <c r="C151" s="193" t="s">
        <v>216</v>
      </c>
      <c r="D151" s="194"/>
      <c r="E151" s="195"/>
      <c r="F151" s="122" t="n">
        <v>0</v>
      </c>
      <c r="G151" s="196" t="str">
        <f aca="false">IF(F151="","RISPOSTA OBBLIGATORIA","")</f>
        <v/>
      </c>
      <c r="H151" s="197"/>
      <c r="I151" s="198" t="n">
        <f aca="false">F151</f>
        <v>0</v>
      </c>
    </row>
    <row r="152" customFormat="false" ht="15" hidden="false" customHeight="true" outlineLevel="0" collapsed="false">
      <c r="C152" s="193" t="s">
        <v>217</v>
      </c>
      <c r="D152" s="199"/>
      <c r="E152" s="200"/>
      <c r="F152" s="122" t="n">
        <v>0</v>
      </c>
      <c r="G152" s="196" t="str">
        <f aca="false">IF(F152="","RISPOSTA OBBLIGATORIA","")</f>
        <v/>
      </c>
      <c r="H152" s="197"/>
      <c r="I152" s="198" t="n">
        <f aca="false">F152</f>
        <v>0</v>
      </c>
    </row>
    <row r="153" customFormat="false" ht="15" hidden="false" customHeight="true" outlineLevel="0" collapsed="false">
      <c r="C153" s="193" t="s">
        <v>218</v>
      </c>
      <c r="D153" s="199"/>
      <c r="E153" s="200"/>
      <c r="F153" s="122" t="n">
        <v>0</v>
      </c>
      <c r="G153" s="196" t="str">
        <f aca="false">IF(F153="","RISPOSTA OBBLIGATORIA","")</f>
        <v/>
      </c>
      <c r="H153" s="197"/>
      <c r="I153" s="198" t="n">
        <f aca="false">F153</f>
        <v>0</v>
      </c>
    </row>
    <row r="154" customFormat="false" ht="15" hidden="false" customHeight="true" outlineLevel="0" collapsed="false">
      <c r="C154" s="193" t="s">
        <v>219</v>
      </c>
      <c r="D154" s="199"/>
      <c r="E154" s="200"/>
      <c r="F154" s="122" t="n">
        <v>0</v>
      </c>
      <c r="G154" s="196" t="str">
        <f aca="false">IF(F154="","RISPOSTA OBBLIGATORIA","")</f>
        <v/>
      </c>
      <c r="H154" s="197"/>
      <c r="I154" s="198" t="n">
        <f aca="false">F154</f>
        <v>0</v>
      </c>
    </row>
    <row r="155" customFormat="false" ht="15" hidden="false" customHeight="true" outlineLevel="0" collapsed="false">
      <c r="C155" s="193" t="s">
        <v>220</v>
      </c>
      <c r="D155" s="199"/>
      <c r="E155" s="200"/>
      <c r="F155" s="122" t="n">
        <v>0</v>
      </c>
      <c r="G155" s="196" t="str">
        <f aca="false">IF(F155="","RISPOSTA OBBLIGATORIA","")</f>
        <v/>
      </c>
      <c r="H155" s="197"/>
      <c r="I155" s="198" t="n">
        <f aca="false">F155</f>
        <v>0</v>
      </c>
    </row>
    <row r="156" customFormat="false" ht="15" hidden="false" customHeight="true" outlineLevel="0" collapsed="false">
      <c r="C156" s="193" t="s">
        <v>221</v>
      </c>
      <c r="D156" s="199"/>
      <c r="E156" s="200"/>
      <c r="F156" s="122" t="n">
        <v>0</v>
      </c>
      <c r="G156" s="196" t="str">
        <f aca="false">IF(F156="","RISPOSTA OBBLIGATORIA","")</f>
        <v/>
      </c>
      <c r="H156" s="197"/>
      <c r="I156" s="198" t="n">
        <f aca="false">F156</f>
        <v>0</v>
      </c>
    </row>
    <row r="157" customFormat="false" ht="15" hidden="false" customHeight="true" outlineLevel="0" collapsed="false">
      <c r="C157" s="193" t="s">
        <v>222</v>
      </c>
      <c r="D157" s="199"/>
      <c r="E157" s="200"/>
      <c r="F157" s="122" t="n">
        <v>0</v>
      </c>
      <c r="G157" s="196" t="str">
        <f aca="false">IF(F157="","RISPOSTA OBBLIGATORIA","")</f>
        <v/>
      </c>
      <c r="H157" s="197"/>
      <c r="I157" s="198" t="n">
        <f aca="false">F157</f>
        <v>0</v>
      </c>
    </row>
    <row r="158" customFormat="false" ht="15" hidden="false" customHeight="true" outlineLevel="0" collapsed="false">
      <c r="C158" s="193" t="s">
        <v>223</v>
      </c>
      <c r="D158" s="199"/>
      <c r="E158" s="200"/>
      <c r="F158" s="122" t="n">
        <v>0</v>
      </c>
      <c r="G158" s="196" t="str">
        <f aca="false">IF(F158="","RISPOSTA OBBLIGATORIA","")</f>
        <v/>
      </c>
      <c r="H158" s="197"/>
      <c r="I158" s="198" t="n">
        <f aca="false">F158</f>
        <v>0</v>
      </c>
    </row>
    <row r="159" customFormat="false" ht="15" hidden="false" customHeight="true" outlineLevel="0" collapsed="false">
      <c r="C159" s="193" t="s">
        <v>224</v>
      </c>
      <c r="D159" s="199"/>
      <c r="E159" s="200"/>
      <c r="F159" s="122" t="n">
        <v>0</v>
      </c>
      <c r="G159" s="196" t="str">
        <f aca="false">IF(F159="","RISPOSTA OBBLIGATORIA","")</f>
        <v/>
      </c>
      <c r="H159" s="197"/>
      <c r="I159" s="198" t="n">
        <f aca="false">F159</f>
        <v>0</v>
      </c>
    </row>
    <row r="160" customFormat="false" ht="15" hidden="false" customHeight="true" outlineLevel="0" collapsed="false">
      <c r="B160" s="116"/>
      <c r="C160" s="116"/>
      <c r="D160" s="116"/>
      <c r="E160" s="116"/>
      <c r="F160" s="116"/>
      <c r="G160" s="116"/>
      <c r="H160" s="179"/>
      <c r="I160" s="59"/>
    </row>
    <row r="161" customFormat="false" ht="15" hidden="false" customHeight="true" outlineLevel="0" collapsed="false">
      <c r="A161" s="164" t="s">
        <v>225</v>
      </c>
      <c r="B161" s="189" t="s">
        <v>226</v>
      </c>
      <c r="C161" s="189"/>
      <c r="D161" s="189"/>
      <c r="E161" s="189"/>
      <c r="F161" s="118" t="s">
        <v>127</v>
      </c>
      <c r="G161" s="118" t="s">
        <v>128</v>
      </c>
      <c r="H161" s="179"/>
    </row>
    <row r="162" customFormat="false" ht="21" hidden="false" customHeight="true" outlineLevel="0" collapsed="false">
      <c r="B162" s="116"/>
      <c r="C162" s="204" t="s">
        <v>227</v>
      </c>
      <c r="D162" s="204"/>
      <c r="E162" s="204"/>
      <c r="F162" s="126"/>
      <c r="G162" s="126"/>
      <c r="H162" s="205" t="str">
        <f aca="false">IF(I162=0,"RISPOSTA OBBLIGATORIA","")</f>
        <v>RISPOSTA OBBLIGATORIA</v>
      </c>
      <c r="I162" s="107" t="n">
        <v>0</v>
      </c>
      <c r="J162" s="108" t="str">
        <f aca="false">IF(I162=1,"VERO",IF(I162=2,"FALSO",""))</f>
        <v/>
      </c>
    </row>
    <row r="163" customFormat="false" ht="21" hidden="false" customHeight="true" outlineLevel="0" collapsed="false">
      <c r="B163" s="116"/>
      <c r="C163" s="204" t="s">
        <v>228</v>
      </c>
      <c r="D163" s="204"/>
      <c r="E163" s="204"/>
      <c r="F163" s="126"/>
      <c r="G163" s="126"/>
      <c r="H163" s="205" t="str">
        <f aca="false">IF(I163=0,"RISPOSTA OBBLIGATORIA","")</f>
        <v>RISPOSTA OBBLIGATORIA</v>
      </c>
      <c r="I163" s="107" t="n">
        <v>0</v>
      </c>
      <c r="J163" s="108" t="str">
        <f aca="false">IF(I163=1,"VERO",IF(I163=2,"FALSO",""))</f>
        <v/>
      </c>
    </row>
    <row r="164" customFormat="false" ht="21" hidden="false" customHeight="true" outlineLevel="0" collapsed="false">
      <c r="B164" s="116"/>
      <c r="C164" s="204" t="s">
        <v>229</v>
      </c>
      <c r="D164" s="204"/>
      <c r="E164" s="204"/>
      <c r="F164" s="126"/>
      <c r="G164" s="126"/>
      <c r="H164" s="205" t="str">
        <f aca="false">IF(I164=0,"RISPOSTA OBBLIGATORIA","")</f>
        <v>RISPOSTA OBBLIGATORIA</v>
      </c>
      <c r="I164" s="107" t="n">
        <v>0</v>
      </c>
      <c r="J164" s="108" t="str">
        <f aca="false">IF(I164=1,"VERO",IF(I164=2,"FALSO",""))</f>
        <v/>
      </c>
    </row>
    <row r="165" customFormat="false" ht="21" hidden="false" customHeight="true" outlineLevel="0" collapsed="false">
      <c r="B165" s="116"/>
      <c r="C165" s="204" t="s">
        <v>230</v>
      </c>
      <c r="D165" s="204"/>
      <c r="E165" s="204"/>
      <c r="F165" s="126"/>
      <c r="G165" s="126"/>
      <c r="H165" s="205" t="str">
        <f aca="false">IF(I165=0,"RISPOSTA OBBLIGATORIA","")</f>
        <v>RISPOSTA OBBLIGATORIA</v>
      </c>
      <c r="I165" s="107" t="n">
        <v>0</v>
      </c>
      <c r="J165" s="108" t="str">
        <f aca="false">IF(I165=1,"VERO",IF(I165=2,"FALSO",""))</f>
        <v/>
      </c>
    </row>
    <row r="166" customFormat="false" ht="21" hidden="false" customHeight="true" outlineLevel="0" collapsed="false">
      <c r="B166" s="116"/>
      <c r="C166" s="204" t="s">
        <v>231</v>
      </c>
      <c r="D166" s="204"/>
      <c r="E166" s="204"/>
      <c r="F166" s="126"/>
      <c r="G166" s="126"/>
      <c r="H166" s="205" t="str">
        <f aca="false">IF(I166=0,"RISPOSTA OBBLIGATORIA","")</f>
        <v>RISPOSTA OBBLIGATORIA</v>
      </c>
      <c r="I166" s="107" t="n">
        <v>0</v>
      </c>
      <c r="J166" s="108" t="str">
        <f aca="false">IF(I166=1,"VERO",IF(I166=2,"FALSO",""))</f>
        <v/>
      </c>
    </row>
    <row r="167" customFormat="false" ht="15" hidden="false" customHeight="true" outlineLevel="0" collapsed="false">
      <c r="B167" s="116"/>
      <c r="C167" s="116"/>
      <c r="D167" s="116"/>
      <c r="E167" s="116"/>
      <c r="F167" s="116"/>
      <c r="G167" s="116"/>
      <c r="H167" s="179"/>
      <c r="I167" s="59"/>
    </row>
    <row r="168" s="108" customFormat="true" ht="15" hidden="false" customHeight="true" outlineLevel="0" collapsed="false">
      <c r="F168" s="118" t="s">
        <v>158</v>
      </c>
      <c r="G168" s="116"/>
      <c r="H168" s="179"/>
      <c r="I168" s="76"/>
    </row>
    <row r="169" customFormat="false" ht="35.85" hidden="false" customHeight="true" outlineLevel="0" collapsed="false">
      <c r="A169" s="164" t="s">
        <v>232</v>
      </c>
      <c r="B169" s="152" t="s">
        <v>233</v>
      </c>
      <c r="C169" s="152"/>
      <c r="D169" s="152"/>
      <c r="E169" s="152"/>
      <c r="F169" s="122" t="n">
        <v>0</v>
      </c>
      <c r="G169" s="116"/>
      <c r="H169" s="179"/>
      <c r="I169" s="1" t="n">
        <f aca="false">F169</f>
        <v>0</v>
      </c>
    </row>
    <row r="170" customFormat="false" ht="15" hidden="false" customHeight="true" outlineLevel="0" collapsed="false">
      <c r="B170" s="116"/>
      <c r="C170" s="116"/>
      <c r="D170" s="116"/>
      <c r="E170" s="116"/>
      <c r="F170" s="116"/>
      <c r="G170" s="116"/>
      <c r="H170" s="179"/>
      <c r="I170" s="76"/>
    </row>
    <row r="171" s="108" customFormat="true" ht="15" hidden="false" customHeight="true" outlineLevel="0" collapsed="false">
      <c r="F171" s="118" t="s">
        <v>234</v>
      </c>
      <c r="G171" s="118" t="s">
        <v>235</v>
      </c>
      <c r="H171" s="179"/>
      <c r="I171" s="76"/>
    </row>
    <row r="172" customFormat="false" ht="36.6" hidden="false" customHeight="true" outlineLevel="0" collapsed="false">
      <c r="A172" s="164" t="s">
        <v>236</v>
      </c>
      <c r="B172" s="189" t="s">
        <v>237</v>
      </c>
      <c r="C172" s="189"/>
      <c r="D172" s="189"/>
      <c r="E172" s="189"/>
      <c r="F172" s="126"/>
      <c r="G172" s="126"/>
      <c r="H172" s="127" t="str">
        <f aca="false">IF(I172=0,"RISPOSTA OBBLIGATORIA","")</f>
        <v>RISPOSTA OBBLIGATORIA</v>
      </c>
      <c r="I172" s="76" t="n">
        <v>0</v>
      </c>
      <c r="J172" s="108" t="str">
        <f aca="false">IF(I172=1,"VERO",IF(I172=2,"FALSO",""))</f>
        <v/>
      </c>
    </row>
    <row r="173" customFormat="false" ht="15" hidden="false" customHeight="true" outlineLevel="0" collapsed="false">
      <c r="B173" s="116"/>
      <c r="C173" s="116"/>
      <c r="D173" s="116"/>
      <c r="E173" s="116"/>
      <c r="F173" s="116"/>
      <c r="G173" s="116"/>
      <c r="H173" s="179"/>
      <c r="I173" s="59"/>
    </row>
    <row r="174" s="108" customFormat="true" ht="27.75" hidden="false" customHeight="true" outlineLevel="0" collapsed="false">
      <c r="A174" s="164" t="s">
        <v>238</v>
      </c>
      <c r="B174" s="189" t="s">
        <v>239</v>
      </c>
      <c r="C174" s="189"/>
      <c r="D174" s="189"/>
      <c r="E174" s="189"/>
      <c r="G174" s="116"/>
      <c r="H174" s="179"/>
      <c r="I174" s="59"/>
    </row>
    <row r="175" customFormat="false" ht="15" hidden="false" customHeight="true" outlineLevel="0" collapsed="false">
      <c r="B175" s="206"/>
      <c r="C175" s="206"/>
      <c r="D175" s="206"/>
      <c r="E175" s="206"/>
      <c r="F175" s="118" t="s">
        <v>158</v>
      </c>
      <c r="G175" s="116"/>
      <c r="H175" s="179"/>
      <c r="I175" s="59"/>
    </row>
    <row r="176" customFormat="false" ht="20.85" hidden="false" customHeight="true" outlineLevel="0" collapsed="false">
      <c r="B176" s="108"/>
      <c r="C176" s="204" t="s">
        <v>240</v>
      </c>
      <c r="D176" s="204"/>
      <c r="E176" s="204"/>
      <c r="F176" s="122" t="n">
        <v>0</v>
      </c>
      <c r="G176" s="116"/>
      <c r="H176" s="179"/>
      <c r="I176" s="198" t="n">
        <f aca="false">F176</f>
        <v>0</v>
      </c>
    </row>
    <row r="177" customFormat="false" ht="20.85" hidden="false" customHeight="true" outlineLevel="0" collapsed="false">
      <c r="B177" s="108"/>
      <c r="C177" s="204" t="s">
        <v>241</v>
      </c>
      <c r="D177" s="204"/>
      <c r="E177" s="204"/>
      <c r="F177" s="122" t="n">
        <v>0</v>
      </c>
      <c r="G177" s="116"/>
      <c r="H177" s="179"/>
      <c r="I177" s="198" t="n">
        <f aca="false">F177</f>
        <v>0</v>
      </c>
    </row>
    <row r="178" customFormat="false" ht="20.85" hidden="false" customHeight="true" outlineLevel="0" collapsed="false">
      <c r="B178" s="108"/>
      <c r="C178" s="204" t="s">
        <v>242</v>
      </c>
      <c r="D178" s="204"/>
      <c r="E178" s="204"/>
      <c r="F178" s="122" t="n">
        <v>0</v>
      </c>
      <c r="G178" s="116"/>
      <c r="H178" s="179"/>
      <c r="I178" s="198" t="n">
        <f aca="false">F178</f>
        <v>0</v>
      </c>
    </row>
    <row r="179" customFormat="false" ht="15" hidden="false" customHeight="true" outlineLevel="0" collapsed="false">
      <c r="B179" s="116"/>
      <c r="C179" s="116"/>
      <c r="D179" s="116"/>
      <c r="E179" s="116"/>
      <c r="F179" s="116"/>
      <c r="G179" s="116"/>
      <c r="H179" s="179"/>
      <c r="I179" s="59"/>
    </row>
    <row r="180" customFormat="false" ht="27.75" hidden="false" customHeight="true" outlineLevel="0" collapsed="false">
      <c r="A180" s="164" t="s">
        <v>243</v>
      </c>
      <c r="B180" s="189" t="s">
        <v>244</v>
      </c>
      <c r="C180" s="189"/>
      <c r="D180" s="189"/>
      <c r="E180" s="189"/>
      <c r="F180" s="189"/>
      <c r="G180" s="116"/>
      <c r="H180" s="179"/>
      <c r="I180" s="59"/>
    </row>
    <row r="181" s="108" customFormat="true" ht="15" hidden="false" customHeight="true" outlineLevel="0" collapsed="false">
      <c r="A181" s="75"/>
      <c r="E181" s="116"/>
      <c r="F181" s="118" t="s">
        <v>158</v>
      </c>
      <c r="G181" s="116"/>
      <c r="H181" s="179"/>
      <c r="I181" s="59"/>
    </row>
    <row r="182" customFormat="false" ht="20.85" hidden="false" customHeight="true" outlineLevel="0" collapsed="false">
      <c r="B182" s="108"/>
      <c r="C182" s="204" t="s">
        <v>279</v>
      </c>
      <c r="D182" s="204"/>
      <c r="E182" s="204"/>
      <c r="F182" s="122" t="n">
        <v>0</v>
      </c>
      <c r="G182" s="116"/>
      <c r="H182" s="179"/>
      <c r="I182" s="198" t="n">
        <f aca="false">F182</f>
        <v>0</v>
      </c>
    </row>
    <row r="183" customFormat="false" ht="20.85" hidden="false" customHeight="true" outlineLevel="0" collapsed="false">
      <c r="B183" s="108"/>
      <c r="C183" s="204" t="s">
        <v>280</v>
      </c>
      <c r="D183" s="204"/>
      <c r="E183" s="204"/>
      <c r="F183" s="122" t="n">
        <v>0</v>
      </c>
      <c r="G183" s="116"/>
      <c r="H183" s="179"/>
      <c r="I183" s="198" t="n">
        <f aca="false">F183</f>
        <v>0</v>
      </c>
    </row>
    <row r="184" customFormat="false" ht="20.85" hidden="false" customHeight="true" outlineLevel="0" collapsed="false">
      <c r="B184" s="116"/>
      <c r="C184" s="204" t="s">
        <v>281</v>
      </c>
      <c r="D184" s="204"/>
      <c r="E184" s="204"/>
      <c r="F184" s="122" t="n">
        <v>0</v>
      </c>
      <c r="G184" s="116"/>
      <c r="H184" s="179"/>
      <c r="I184" s="198" t="n">
        <f aca="false">F184</f>
        <v>0</v>
      </c>
    </row>
    <row r="185" s="108" customFormat="true" ht="15" hidden="false" customHeight="true" outlineLevel="0" collapsed="false">
      <c r="A185" s="75"/>
      <c r="B185" s="116"/>
      <c r="F185" s="116"/>
      <c r="G185" s="116"/>
      <c r="H185" s="179"/>
      <c r="I185" s="59"/>
    </row>
    <row r="186" customFormat="false" ht="27.75" hidden="false" customHeight="true" outlineLevel="0" collapsed="false">
      <c r="A186" s="164" t="s">
        <v>248</v>
      </c>
      <c r="B186" s="189" t="s">
        <v>249</v>
      </c>
      <c r="C186" s="189"/>
      <c r="D186" s="189"/>
      <c r="E186" s="189"/>
      <c r="F186" s="116"/>
      <c r="G186" s="116"/>
      <c r="H186" s="179"/>
      <c r="I186" s="59"/>
    </row>
    <row r="187" s="108" customFormat="true" ht="15" hidden="false" customHeight="true" outlineLevel="0" collapsed="false">
      <c r="A187" s="75"/>
      <c r="F187" s="118" t="s">
        <v>158</v>
      </c>
      <c r="G187" s="116"/>
      <c r="H187" s="179"/>
      <c r="I187" s="59"/>
    </row>
    <row r="188" customFormat="false" ht="20.85" hidden="false" customHeight="true" outlineLevel="0" collapsed="false">
      <c r="B188" s="108"/>
      <c r="C188" s="204" t="s">
        <v>282</v>
      </c>
      <c r="D188" s="204"/>
      <c r="E188" s="204"/>
      <c r="F188" s="122" t="n">
        <v>0</v>
      </c>
      <c r="G188" s="116"/>
      <c r="H188" s="179"/>
      <c r="I188" s="198" t="n">
        <f aca="false">F188</f>
        <v>0</v>
      </c>
    </row>
    <row r="189" customFormat="false" ht="20.85" hidden="false" customHeight="true" outlineLevel="0" collapsed="false">
      <c r="B189" s="108"/>
      <c r="C189" s="204" t="s">
        <v>283</v>
      </c>
      <c r="D189" s="204"/>
      <c r="E189" s="204"/>
      <c r="F189" s="122" t="n">
        <v>0</v>
      </c>
      <c r="G189" s="116"/>
      <c r="H189" s="179"/>
      <c r="I189" s="198" t="n">
        <f aca="false">F189</f>
        <v>0</v>
      </c>
    </row>
    <row r="190" s="108" customFormat="true" ht="20.85" hidden="false" customHeight="true" outlineLevel="0" collapsed="false">
      <c r="A190" s="75"/>
      <c r="B190" s="207" t="s">
        <v>252</v>
      </c>
      <c r="C190" s="207"/>
      <c r="D190" s="207"/>
      <c r="H190" s="179"/>
      <c r="I190" s="59"/>
    </row>
    <row r="191" customFormat="false" ht="20.85" hidden="false" customHeight="true" outlineLevel="0" collapsed="false">
      <c r="B191" s="108"/>
      <c r="C191" s="204" t="s">
        <v>284</v>
      </c>
      <c r="D191" s="204"/>
      <c r="E191" s="204"/>
      <c r="F191" s="122" t="n">
        <v>0</v>
      </c>
      <c r="G191" s="116"/>
      <c r="H191" s="208" t="str">
        <f aca="false">IF(F191+F192+F193=F188+F189," ","ATTENZIONE!
Il totale delle persone indicate nelle domande 111, 112 e 113 DEVE essere uguale al totale delle persone indicate nelle domande 109 e 110")</f>
        <v> </v>
      </c>
      <c r="I191" s="198" t="n">
        <f aca="false">F191</f>
        <v>0</v>
      </c>
    </row>
    <row r="192" customFormat="false" ht="20.85" hidden="false" customHeight="true" outlineLevel="0" collapsed="false">
      <c r="B192" s="108"/>
      <c r="C192" s="204" t="s">
        <v>285</v>
      </c>
      <c r="D192" s="204"/>
      <c r="E192" s="204"/>
      <c r="F192" s="122" t="n">
        <v>0</v>
      </c>
      <c r="G192" s="116"/>
      <c r="H192" s="208"/>
      <c r="I192" s="198" t="n">
        <f aca="false">F192</f>
        <v>0</v>
      </c>
    </row>
    <row r="193" customFormat="false" ht="20.85" hidden="false" customHeight="true" outlineLevel="0" collapsed="false">
      <c r="B193" s="116"/>
      <c r="C193" s="204" t="s">
        <v>286</v>
      </c>
      <c r="D193" s="204"/>
      <c r="E193" s="204"/>
      <c r="F193" s="122" t="n">
        <v>0</v>
      </c>
      <c r="G193" s="116"/>
      <c r="H193" s="208"/>
      <c r="I193" s="198" t="n">
        <f aca="false">F193</f>
        <v>0</v>
      </c>
    </row>
    <row r="194" customFormat="false" ht="15" hidden="false" customHeight="true" outlineLevel="0" collapsed="false">
      <c r="B194" s="116"/>
      <c r="C194" s="116"/>
      <c r="D194" s="116"/>
      <c r="E194" s="116"/>
      <c r="F194" s="116"/>
      <c r="G194" s="116"/>
      <c r="H194" s="179"/>
      <c r="I194" s="59"/>
    </row>
    <row r="195" customFormat="false" ht="15" hidden="false" customHeight="true" outlineLevel="0" collapsed="false">
      <c r="B195" s="116"/>
      <c r="C195" s="116"/>
      <c r="D195" s="116"/>
      <c r="E195" s="116"/>
      <c r="F195" s="118" t="s">
        <v>158</v>
      </c>
      <c r="G195" s="116"/>
      <c r="H195" s="179"/>
      <c r="I195" s="59"/>
    </row>
    <row r="196" customFormat="false" ht="44.85" hidden="false" customHeight="true" outlineLevel="0" collapsed="false">
      <c r="A196" s="164" t="s">
        <v>256</v>
      </c>
      <c r="B196" s="189" t="s">
        <v>257</v>
      </c>
      <c r="C196" s="189"/>
      <c r="D196" s="189"/>
      <c r="E196" s="189"/>
      <c r="F196" s="122" t="n">
        <v>0</v>
      </c>
      <c r="G196" s="116"/>
      <c r="H196" s="208" t="str">
        <f aca="false">IF(F196&gt;(F176+F177+F178),"ATTENZIONE!
Il numero delle persone indicate nella domanda DEVE essere minore od uguale alla totale delle persone indicate nelle domande 101, 102 e 103."," ")</f>
        <v> </v>
      </c>
      <c r="I196" s="108" t="n">
        <f aca="false">F196</f>
        <v>0</v>
      </c>
    </row>
    <row r="197" customFormat="false" ht="15" hidden="false" customHeight="true" outlineLevel="0" collapsed="false">
      <c r="B197" s="116"/>
      <c r="C197" s="116"/>
      <c r="D197" s="116"/>
      <c r="E197" s="116"/>
      <c r="F197" s="116"/>
      <c r="G197" s="116"/>
      <c r="H197" s="179"/>
      <c r="I197" s="59"/>
    </row>
    <row r="198" customFormat="false" ht="45" hidden="false" customHeight="true" outlineLevel="0" collapsed="false">
      <c r="A198" s="164" t="s">
        <v>258</v>
      </c>
      <c r="B198" s="189" t="s">
        <v>259</v>
      </c>
      <c r="C198" s="189"/>
      <c r="D198" s="189"/>
      <c r="E198" s="189"/>
      <c r="F198" s="122" t="n">
        <v>0</v>
      </c>
      <c r="G198" s="116"/>
      <c r="H198" s="208" t="str">
        <f aca="false">IF(F198&gt;(F188+F189),"ATTENZIONE!
Il numero delle persone indicate nella domanda DEVE essere minore od uguale alla totale delle persone indicate nelle domande 109 e 110."," ")</f>
        <v> </v>
      </c>
      <c r="I198" s="108" t="n">
        <f aca="false">F198</f>
        <v>0</v>
      </c>
    </row>
    <row r="199" customFormat="false" ht="15" hidden="false" customHeight="true" outlineLevel="0" collapsed="false">
      <c r="B199" s="116"/>
      <c r="C199" s="116"/>
      <c r="D199" s="116"/>
      <c r="E199" s="116"/>
      <c r="F199" s="116"/>
      <c r="G199" s="116"/>
      <c r="H199" s="179"/>
      <c r="I199" s="59"/>
    </row>
    <row r="200" customFormat="false" ht="15" hidden="false" customHeight="true" outlineLevel="0" collapsed="false">
      <c r="B200" s="116"/>
      <c r="C200" s="116"/>
      <c r="D200" s="116"/>
      <c r="E200" s="116"/>
      <c r="F200" s="116"/>
      <c r="G200" s="116"/>
      <c r="H200" s="179"/>
      <c r="I200" s="59"/>
    </row>
    <row r="201" customFormat="false" ht="15" hidden="false" customHeight="true" outlineLevel="0" collapsed="false">
      <c r="B201" s="209" t="s">
        <v>260</v>
      </c>
      <c r="C201" s="209"/>
      <c r="D201" s="209"/>
      <c r="E201" s="122"/>
      <c r="F201" s="210" t="str">
        <f aca="false">IF(E201:E250=0,"RISPOSTA OBBLIGATORIA","")</f>
        <v>RISPOSTA OBBLIGATORIA</v>
      </c>
      <c r="G201" s="210"/>
      <c r="H201" s="210"/>
      <c r="I201" s="76"/>
    </row>
    <row r="202" customFormat="false" ht="15" hidden="false" customHeight="true" outlineLevel="0" collapsed="false">
      <c r="B202" s="209"/>
      <c r="C202" s="209"/>
      <c r="D202" s="209"/>
      <c r="E202" s="231"/>
      <c r="F202" s="210"/>
      <c r="G202" s="210"/>
      <c r="H202" s="210"/>
      <c r="I202" s="59"/>
    </row>
    <row r="203" customFormat="false" ht="15" hidden="false" customHeight="true" outlineLevel="0" collapsed="false">
      <c r="A203" s="129"/>
      <c r="B203" s="209"/>
      <c r="C203" s="209"/>
      <c r="D203" s="209"/>
      <c r="E203" s="231"/>
      <c r="F203" s="210"/>
      <c r="G203" s="210"/>
      <c r="H203" s="210"/>
      <c r="I203" s="59"/>
    </row>
    <row r="204" customFormat="false" ht="15" hidden="false" customHeight="true" outlineLevel="0" collapsed="false">
      <c r="A204" s="129"/>
      <c r="B204" s="209"/>
      <c r="C204" s="209"/>
      <c r="D204" s="209"/>
      <c r="E204" s="231"/>
      <c r="F204" s="210"/>
      <c r="G204" s="210"/>
      <c r="H204" s="210"/>
      <c r="I204" s="59"/>
    </row>
    <row r="205" customFormat="false" ht="15" hidden="false" customHeight="true" outlineLevel="0" collapsed="false">
      <c r="A205" s="129"/>
      <c r="B205" s="209"/>
      <c r="C205" s="209"/>
      <c r="D205" s="209"/>
      <c r="E205" s="231"/>
      <c r="F205" s="210"/>
      <c r="G205" s="210"/>
      <c r="H205" s="210"/>
      <c r="I205" s="59"/>
    </row>
    <row r="206" customFormat="false" ht="15" hidden="false" customHeight="true" outlineLevel="0" collapsed="false">
      <c r="A206" s="129"/>
      <c r="B206" s="209"/>
      <c r="C206" s="209"/>
      <c r="D206" s="209"/>
      <c r="E206" s="231"/>
      <c r="F206" s="210"/>
      <c r="G206" s="210"/>
      <c r="H206" s="210"/>
      <c r="I206" s="59"/>
    </row>
    <row r="207" customFormat="false" ht="15" hidden="false" customHeight="true" outlineLevel="0" collapsed="false">
      <c r="A207" s="129"/>
      <c r="B207" s="209"/>
      <c r="C207" s="209"/>
      <c r="D207" s="209"/>
      <c r="E207" s="231"/>
      <c r="F207" s="210"/>
      <c r="G207" s="210"/>
      <c r="H207" s="210"/>
      <c r="I207" s="59"/>
    </row>
    <row r="208" s="214" customFormat="true" ht="15" hidden="false" customHeight="true" outlineLevel="0" collapsed="false">
      <c r="A208" s="129"/>
      <c r="B208" s="209"/>
      <c r="C208" s="209"/>
      <c r="D208" s="209"/>
      <c r="E208" s="231"/>
      <c r="F208" s="210"/>
      <c r="G208" s="210"/>
      <c r="H208" s="210"/>
      <c r="I208" s="232"/>
      <c r="J208" s="108"/>
    </row>
    <row r="209" customFormat="false" ht="15" hidden="false" customHeight="true" outlineLevel="0" collapsed="false">
      <c r="A209" s="129"/>
      <c r="B209" s="209"/>
      <c r="C209" s="209"/>
      <c r="D209" s="209"/>
      <c r="E209" s="231"/>
      <c r="F209" s="210"/>
      <c r="G209" s="210"/>
      <c r="H209" s="210"/>
      <c r="I209" s="59"/>
    </row>
    <row r="210" customFormat="false" ht="15" hidden="false" customHeight="true" outlineLevel="0" collapsed="false">
      <c r="A210" s="129"/>
      <c r="B210" s="209"/>
      <c r="C210" s="209"/>
      <c r="D210" s="209"/>
      <c r="E210" s="231"/>
      <c r="F210" s="210"/>
      <c r="G210" s="210"/>
      <c r="H210" s="210"/>
      <c r="I210" s="59"/>
    </row>
    <row r="211" customFormat="false" ht="15" hidden="false" customHeight="true" outlineLevel="0" collapsed="false">
      <c r="B211" s="209"/>
      <c r="C211" s="209"/>
      <c r="D211" s="209"/>
      <c r="E211" s="231"/>
      <c r="F211" s="210"/>
      <c r="G211" s="210"/>
      <c r="H211" s="210"/>
      <c r="I211" s="76"/>
    </row>
    <row r="212" customFormat="false" ht="15" hidden="false" customHeight="true" outlineLevel="0" collapsed="false">
      <c r="B212" s="209"/>
      <c r="C212" s="209"/>
      <c r="D212" s="209"/>
      <c r="E212" s="231"/>
      <c r="F212" s="210"/>
      <c r="G212" s="210"/>
      <c r="H212" s="210"/>
      <c r="I212" s="76"/>
    </row>
    <row r="213" customFormat="false" ht="15" hidden="false" customHeight="true" outlineLevel="0" collapsed="false">
      <c r="B213" s="209"/>
      <c r="C213" s="209"/>
      <c r="D213" s="209"/>
      <c r="E213" s="231"/>
      <c r="F213" s="210"/>
      <c r="G213" s="210"/>
      <c r="H213" s="210"/>
      <c r="I213" s="76"/>
    </row>
    <row r="214" customFormat="false" ht="15" hidden="false" customHeight="true" outlineLevel="0" collapsed="false">
      <c r="B214" s="209"/>
      <c r="C214" s="209"/>
      <c r="D214" s="209"/>
      <c r="E214" s="231"/>
      <c r="F214" s="210"/>
      <c r="G214" s="210"/>
      <c r="H214" s="210"/>
      <c r="I214" s="76"/>
    </row>
    <row r="215" customFormat="false" ht="15" hidden="false" customHeight="true" outlineLevel="0" collapsed="false">
      <c r="B215" s="209"/>
      <c r="C215" s="209"/>
      <c r="D215" s="209"/>
      <c r="E215" s="231"/>
      <c r="F215" s="210"/>
      <c r="G215" s="210"/>
      <c r="H215" s="210"/>
      <c r="I215" s="76"/>
    </row>
    <row r="216" customFormat="false" ht="15" hidden="false" customHeight="true" outlineLevel="0" collapsed="false">
      <c r="B216" s="209"/>
      <c r="C216" s="209"/>
      <c r="D216" s="209"/>
      <c r="E216" s="231"/>
      <c r="F216" s="210"/>
      <c r="G216" s="210"/>
      <c r="H216" s="210"/>
      <c r="I216" s="76"/>
    </row>
    <row r="217" customFormat="false" ht="15" hidden="false" customHeight="true" outlineLevel="0" collapsed="false">
      <c r="B217" s="209"/>
      <c r="C217" s="209"/>
      <c r="D217" s="209"/>
      <c r="E217" s="231"/>
      <c r="F217" s="210"/>
      <c r="G217" s="210"/>
      <c r="H217" s="210"/>
      <c r="I217" s="76"/>
    </row>
    <row r="218" customFormat="false" ht="15" hidden="false" customHeight="true" outlineLevel="0" collapsed="false">
      <c r="B218" s="209"/>
      <c r="C218" s="209"/>
      <c r="D218" s="209"/>
      <c r="E218" s="231"/>
      <c r="F218" s="210"/>
      <c r="G218" s="210"/>
      <c r="H218" s="210"/>
      <c r="I218" s="76"/>
    </row>
    <row r="219" customFormat="false" ht="15" hidden="false" customHeight="true" outlineLevel="0" collapsed="false">
      <c r="B219" s="209"/>
      <c r="C219" s="209"/>
      <c r="D219" s="209"/>
      <c r="E219" s="231"/>
      <c r="F219" s="210"/>
      <c r="G219" s="210"/>
      <c r="H219" s="210"/>
      <c r="I219" s="76"/>
    </row>
    <row r="220" customFormat="false" ht="15" hidden="false" customHeight="true" outlineLevel="0" collapsed="false">
      <c r="B220" s="209"/>
      <c r="C220" s="209"/>
      <c r="D220" s="209"/>
      <c r="E220" s="231"/>
      <c r="F220" s="210"/>
      <c r="G220" s="210"/>
      <c r="H220" s="210"/>
      <c r="I220" s="76"/>
    </row>
    <row r="221" customFormat="false" ht="15" hidden="false" customHeight="true" outlineLevel="0" collapsed="false">
      <c r="B221" s="209"/>
      <c r="C221" s="209"/>
      <c r="D221" s="209"/>
      <c r="E221" s="231"/>
      <c r="F221" s="210"/>
      <c r="G221" s="210"/>
      <c r="H221" s="210"/>
      <c r="I221" s="76"/>
    </row>
    <row r="222" customFormat="false" ht="15" hidden="false" customHeight="true" outlineLevel="0" collapsed="false">
      <c r="B222" s="209"/>
      <c r="C222" s="209"/>
      <c r="D222" s="209"/>
      <c r="E222" s="231"/>
      <c r="F222" s="210"/>
      <c r="G222" s="210"/>
      <c r="H222" s="210"/>
      <c r="I222" s="76"/>
    </row>
    <row r="223" customFormat="false" ht="15" hidden="false" customHeight="true" outlineLevel="0" collapsed="false">
      <c r="B223" s="209"/>
      <c r="C223" s="209"/>
      <c r="D223" s="209"/>
      <c r="E223" s="231"/>
      <c r="F223" s="210"/>
      <c r="G223" s="210"/>
      <c r="H223" s="210"/>
      <c r="I223" s="76"/>
    </row>
    <row r="224" customFormat="false" ht="15" hidden="false" customHeight="true" outlineLevel="0" collapsed="false">
      <c r="B224" s="209"/>
      <c r="C224" s="209"/>
      <c r="D224" s="209"/>
      <c r="E224" s="231"/>
      <c r="F224" s="210"/>
      <c r="G224" s="210"/>
      <c r="H224" s="210"/>
      <c r="I224" s="76"/>
    </row>
    <row r="225" customFormat="false" ht="15" hidden="false" customHeight="true" outlineLevel="0" collapsed="false">
      <c r="B225" s="209"/>
      <c r="C225" s="209"/>
      <c r="D225" s="209"/>
      <c r="E225" s="231"/>
      <c r="F225" s="210"/>
      <c r="G225" s="210"/>
      <c r="H225" s="210"/>
      <c r="I225" s="76"/>
    </row>
    <row r="226" customFormat="false" ht="15" hidden="false" customHeight="true" outlineLevel="0" collapsed="false">
      <c r="B226" s="209"/>
      <c r="C226" s="209"/>
      <c r="D226" s="209"/>
      <c r="E226" s="231"/>
      <c r="F226" s="210"/>
      <c r="G226" s="210"/>
      <c r="H226" s="210"/>
      <c r="I226" s="76"/>
    </row>
    <row r="227" customFormat="false" ht="15" hidden="false" customHeight="true" outlineLevel="0" collapsed="false">
      <c r="B227" s="209"/>
      <c r="C227" s="209"/>
      <c r="D227" s="209"/>
      <c r="E227" s="231"/>
      <c r="F227" s="210"/>
      <c r="G227" s="210"/>
      <c r="H227" s="210"/>
      <c r="I227" s="76"/>
    </row>
    <row r="228" customFormat="false" ht="15" hidden="false" customHeight="true" outlineLevel="0" collapsed="false">
      <c r="B228" s="209"/>
      <c r="C228" s="209"/>
      <c r="D228" s="209"/>
      <c r="E228" s="231"/>
      <c r="F228" s="210"/>
      <c r="G228" s="210"/>
      <c r="H228" s="210"/>
      <c r="I228" s="76"/>
    </row>
    <row r="229" customFormat="false" ht="15" hidden="false" customHeight="true" outlineLevel="0" collapsed="false">
      <c r="B229" s="209"/>
      <c r="C229" s="209"/>
      <c r="D229" s="209"/>
      <c r="E229" s="231"/>
      <c r="F229" s="210"/>
      <c r="G229" s="210"/>
      <c r="H229" s="210"/>
      <c r="I229" s="76"/>
    </row>
    <row r="230" customFormat="false" ht="15" hidden="false" customHeight="true" outlineLevel="0" collapsed="false">
      <c r="B230" s="209"/>
      <c r="C230" s="209"/>
      <c r="D230" s="209"/>
      <c r="E230" s="231"/>
      <c r="F230" s="210"/>
      <c r="G230" s="210"/>
      <c r="H230" s="210"/>
      <c r="I230" s="76"/>
    </row>
    <row r="231" customFormat="false" ht="15" hidden="false" customHeight="true" outlineLevel="0" collapsed="false">
      <c r="B231" s="209"/>
      <c r="C231" s="209"/>
      <c r="D231" s="209"/>
      <c r="E231" s="231"/>
      <c r="F231" s="210"/>
      <c r="G231" s="210"/>
      <c r="H231" s="210"/>
      <c r="I231" s="76"/>
    </row>
    <row r="232" customFormat="false" ht="15" hidden="false" customHeight="true" outlineLevel="0" collapsed="false">
      <c r="B232" s="209"/>
      <c r="C232" s="209"/>
      <c r="D232" s="209"/>
      <c r="E232" s="231"/>
      <c r="F232" s="210"/>
      <c r="G232" s="210"/>
      <c r="H232" s="210"/>
      <c r="I232" s="76"/>
    </row>
    <row r="233" customFormat="false" ht="15" hidden="false" customHeight="true" outlineLevel="0" collapsed="false">
      <c r="B233" s="209"/>
      <c r="C233" s="209"/>
      <c r="D233" s="209"/>
      <c r="E233" s="231"/>
      <c r="F233" s="210"/>
      <c r="G233" s="210"/>
      <c r="H233" s="210"/>
      <c r="I233" s="76"/>
    </row>
    <row r="234" customFormat="false" ht="15" hidden="false" customHeight="true" outlineLevel="0" collapsed="false">
      <c r="B234" s="209"/>
      <c r="C234" s="209"/>
      <c r="D234" s="209"/>
      <c r="E234" s="231"/>
      <c r="F234" s="210"/>
      <c r="G234" s="210"/>
      <c r="H234" s="210"/>
      <c r="I234" s="76"/>
    </row>
    <row r="235" customFormat="false" ht="15" hidden="false" customHeight="true" outlineLevel="0" collapsed="false">
      <c r="B235" s="209"/>
      <c r="C235" s="209"/>
      <c r="D235" s="209"/>
      <c r="E235" s="231"/>
      <c r="F235" s="210"/>
      <c r="G235" s="210"/>
      <c r="H235" s="210"/>
      <c r="I235" s="76"/>
    </row>
    <row r="236" customFormat="false" ht="15" hidden="false" customHeight="true" outlineLevel="0" collapsed="false">
      <c r="B236" s="209"/>
      <c r="C236" s="209"/>
      <c r="D236" s="209"/>
      <c r="E236" s="231"/>
      <c r="F236" s="210"/>
      <c r="G236" s="210"/>
      <c r="H236" s="210"/>
      <c r="I236" s="76"/>
    </row>
    <row r="237" customFormat="false" ht="15" hidden="false" customHeight="true" outlineLevel="0" collapsed="false">
      <c r="B237" s="209"/>
      <c r="C237" s="209"/>
      <c r="D237" s="209"/>
      <c r="E237" s="231"/>
      <c r="F237" s="210"/>
      <c r="G237" s="210"/>
      <c r="H237" s="210"/>
      <c r="I237" s="76"/>
    </row>
    <row r="238" customFormat="false" ht="15" hidden="false" customHeight="true" outlineLevel="0" collapsed="false">
      <c r="B238" s="209"/>
      <c r="C238" s="209"/>
      <c r="D238" s="209"/>
      <c r="E238" s="231"/>
      <c r="F238" s="210"/>
      <c r="G238" s="210"/>
      <c r="H238" s="210"/>
      <c r="I238" s="76"/>
    </row>
    <row r="239" customFormat="false" ht="15" hidden="false" customHeight="true" outlineLevel="0" collapsed="false">
      <c r="B239" s="209"/>
      <c r="C239" s="209"/>
      <c r="D239" s="209"/>
      <c r="E239" s="231"/>
      <c r="F239" s="210"/>
      <c r="G239" s="210"/>
      <c r="H239" s="210"/>
      <c r="I239" s="76"/>
    </row>
    <row r="240" customFormat="false" ht="15" hidden="false" customHeight="true" outlineLevel="0" collapsed="false">
      <c r="B240" s="209"/>
      <c r="C240" s="209"/>
      <c r="D240" s="209"/>
      <c r="E240" s="231"/>
      <c r="F240" s="210"/>
      <c r="G240" s="210"/>
      <c r="H240" s="210"/>
      <c r="I240" s="76"/>
    </row>
    <row r="241" customFormat="false" ht="15" hidden="false" customHeight="true" outlineLevel="0" collapsed="false">
      <c r="B241" s="209"/>
      <c r="C241" s="209"/>
      <c r="D241" s="209"/>
      <c r="E241" s="231"/>
      <c r="F241" s="210"/>
      <c r="G241" s="210"/>
      <c r="H241" s="210"/>
      <c r="I241" s="76"/>
    </row>
    <row r="242" customFormat="false" ht="15" hidden="false" customHeight="true" outlineLevel="0" collapsed="false">
      <c r="B242" s="209"/>
      <c r="C242" s="209"/>
      <c r="D242" s="209"/>
      <c r="E242" s="231"/>
      <c r="F242" s="210"/>
      <c r="G242" s="210"/>
      <c r="H242" s="210"/>
      <c r="I242" s="76"/>
    </row>
    <row r="243" customFormat="false" ht="15" hidden="false" customHeight="true" outlineLevel="0" collapsed="false">
      <c r="B243" s="209"/>
      <c r="C243" s="209"/>
      <c r="D243" s="209"/>
      <c r="E243" s="231"/>
      <c r="F243" s="210"/>
      <c r="G243" s="210"/>
      <c r="H243" s="210"/>
      <c r="I243" s="76"/>
    </row>
    <row r="244" customFormat="false" ht="15" hidden="false" customHeight="true" outlineLevel="0" collapsed="false">
      <c r="B244" s="209"/>
      <c r="C244" s="209"/>
      <c r="D244" s="209"/>
      <c r="E244" s="231"/>
      <c r="F244" s="210"/>
      <c r="G244" s="210"/>
      <c r="H244" s="210"/>
      <c r="I244" s="76"/>
    </row>
    <row r="245" customFormat="false" ht="15" hidden="false" customHeight="true" outlineLevel="0" collapsed="false">
      <c r="B245" s="209"/>
      <c r="C245" s="209"/>
      <c r="D245" s="209"/>
      <c r="E245" s="231"/>
      <c r="F245" s="210"/>
      <c r="G245" s="210"/>
      <c r="H245" s="210"/>
      <c r="I245" s="76"/>
    </row>
    <row r="246" customFormat="false" ht="15" hidden="false" customHeight="true" outlineLevel="0" collapsed="false">
      <c r="B246" s="209"/>
      <c r="C246" s="209"/>
      <c r="D246" s="209"/>
      <c r="E246" s="231"/>
      <c r="F246" s="210"/>
      <c r="G246" s="210"/>
      <c r="H246" s="210"/>
      <c r="I246" s="76"/>
    </row>
    <row r="247" customFormat="false" ht="15" hidden="false" customHeight="true" outlineLevel="0" collapsed="false">
      <c r="B247" s="209"/>
      <c r="C247" s="209"/>
      <c r="D247" s="209"/>
      <c r="E247" s="231"/>
      <c r="F247" s="210"/>
      <c r="G247" s="210"/>
      <c r="H247" s="210"/>
      <c r="I247" s="76"/>
    </row>
    <row r="248" customFormat="false" ht="15" hidden="false" customHeight="true" outlineLevel="0" collapsed="false">
      <c r="B248" s="209"/>
      <c r="C248" s="209"/>
      <c r="D248" s="209"/>
      <c r="E248" s="231"/>
      <c r="F248" s="210"/>
      <c r="G248" s="210"/>
      <c r="H248" s="210"/>
      <c r="I248" s="76"/>
    </row>
    <row r="249" customFormat="false" ht="15" hidden="false" customHeight="true" outlineLevel="0" collapsed="false">
      <c r="B249" s="209"/>
      <c r="C249" s="209"/>
      <c r="D249" s="209"/>
      <c r="E249" s="231"/>
      <c r="F249" s="210"/>
      <c r="G249" s="210"/>
      <c r="H249" s="210"/>
      <c r="I249" s="76"/>
    </row>
    <row r="250" customFormat="false" ht="15" hidden="false" customHeight="true" outlineLevel="0" collapsed="false">
      <c r="B250" s="209"/>
      <c r="C250" s="209"/>
      <c r="D250" s="209"/>
      <c r="E250" s="231"/>
      <c r="F250" s="210"/>
      <c r="G250" s="210"/>
      <c r="H250" s="210"/>
      <c r="I250" s="76"/>
    </row>
    <row r="251" customFormat="false" ht="15" hidden="false" customHeight="true" outlineLevel="0" collapsed="false">
      <c r="A251" s="215"/>
      <c r="B251" s="216"/>
      <c r="C251" s="216"/>
      <c r="D251" s="216"/>
      <c r="E251" s="216"/>
      <c r="F251" s="216"/>
      <c r="G251" s="216"/>
      <c r="H251" s="217"/>
      <c r="I251" s="108" t="n">
        <f aca="false">SUM(I6:I198)</f>
        <v>0</v>
      </c>
    </row>
    <row r="252" customFormat="false" ht="15" hidden="false" customHeight="false" outlineLevel="0" collapsed="false">
      <c r="I252" s="218" t="str">
        <f aca="false">IF(OR(COUNTIF(J252:K252,"KO")&gt;0,44="",F55="",F58="",F61=""),"KO","OK")</f>
        <v>KO</v>
      </c>
      <c r="J252" s="108" t="str">
        <f aca="false">IF(OR(I11=0,I18=0,I20=0,I22=0,I32=0,I34=0,I122=0,I84=0,I86=0,I88=0,I90=0,I92=0,I94=0,I96=0,I98=0,I100=0,I102=0,I104=0,),"KO","OK")</f>
        <v>KO</v>
      </c>
      <c r="K252" s="108" t="str">
        <f aca="false">IF(I64=1,(IF(OR(F67&gt;0,F70&gt;0),"OK","KO")),"OK")</f>
        <v>OK</v>
      </c>
    </row>
  </sheetData>
  <sheetProtection algorithmName="SHA-512" hashValue="6rNIB1OwFqpkF5EHwF2VaHdCi7tALlo1CnskGi1WK3pAKd3tDuvSUjZ1wBo03YhKHxrXt4zD1kGNiRaPe7QOtQ==" saltValue="JHC84vHJreavXfSZYKblfg==" spinCount="100000" sheet="true" selectLockedCells="true"/>
  <mergeCells count="78">
    <mergeCell ref="B18:E18"/>
    <mergeCell ref="B20:E20"/>
    <mergeCell ref="B22:E22"/>
    <mergeCell ref="B32:E32"/>
    <mergeCell ref="B37:E37"/>
    <mergeCell ref="G37:H37"/>
    <mergeCell ref="B44:E44"/>
    <mergeCell ref="G44:H44"/>
    <mergeCell ref="B47:E47"/>
    <mergeCell ref="C49:E49"/>
    <mergeCell ref="B52:E52"/>
    <mergeCell ref="B55:E55"/>
    <mergeCell ref="G55:H55"/>
    <mergeCell ref="B58:E58"/>
    <mergeCell ref="G58:H58"/>
    <mergeCell ref="B61:E61"/>
    <mergeCell ref="G61:H61"/>
    <mergeCell ref="B64:E64"/>
    <mergeCell ref="C67:E67"/>
    <mergeCell ref="G67:H67"/>
    <mergeCell ref="C70:E70"/>
    <mergeCell ref="G70:H70"/>
    <mergeCell ref="B83:D83"/>
    <mergeCell ref="B84:E84"/>
    <mergeCell ref="B86:E86"/>
    <mergeCell ref="B88:E88"/>
    <mergeCell ref="B90:E90"/>
    <mergeCell ref="B92:E92"/>
    <mergeCell ref="B94:E94"/>
    <mergeCell ref="B96:E96"/>
    <mergeCell ref="B98:E98"/>
    <mergeCell ref="B100:E100"/>
    <mergeCell ref="B102:E102"/>
    <mergeCell ref="B104:E104"/>
    <mergeCell ref="B107:E107"/>
    <mergeCell ref="G107:H107"/>
    <mergeCell ref="B110:E110"/>
    <mergeCell ref="G110:H110"/>
    <mergeCell ref="B113:E113"/>
    <mergeCell ref="G113:H113"/>
    <mergeCell ref="B122:E122"/>
    <mergeCell ref="B125:E125"/>
    <mergeCell ref="B128:E128"/>
    <mergeCell ref="G128:H128"/>
    <mergeCell ref="B131:E131"/>
    <mergeCell ref="B134:E134"/>
    <mergeCell ref="B136:E136"/>
    <mergeCell ref="C137:E137"/>
    <mergeCell ref="B149:E149"/>
    <mergeCell ref="C150:E150"/>
    <mergeCell ref="B161:E161"/>
    <mergeCell ref="C162:E162"/>
    <mergeCell ref="C163:E163"/>
    <mergeCell ref="C164:E164"/>
    <mergeCell ref="C165:E165"/>
    <mergeCell ref="C166:E166"/>
    <mergeCell ref="B169:E169"/>
    <mergeCell ref="B172:E172"/>
    <mergeCell ref="B174:E174"/>
    <mergeCell ref="C176:E176"/>
    <mergeCell ref="C177:E177"/>
    <mergeCell ref="C178:E178"/>
    <mergeCell ref="B180:F180"/>
    <mergeCell ref="C182:E182"/>
    <mergeCell ref="C183:E183"/>
    <mergeCell ref="C184:E184"/>
    <mergeCell ref="B186:E186"/>
    <mergeCell ref="C188:E188"/>
    <mergeCell ref="C189:E189"/>
    <mergeCell ref="B190:D190"/>
    <mergeCell ref="C191:E191"/>
    <mergeCell ref="H191:H193"/>
    <mergeCell ref="C192:E192"/>
    <mergeCell ref="C193:E193"/>
    <mergeCell ref="B196:E196"/>
    <mergeCell ref="B198:E198"/>
    <mergeCell ref="B201:D250"/>
    <mergeCell ref="F201:H250"/>
  </mergeCells>
  <dataValidations count="8">
    <dataValidation allowBlank="true" error="INSERIRE UN VALORE NUMERICO INTERO" errorTitle="ATTENZIONE" operator="between" showDropDown="false" showErrorMessage="true" showInputMessage="true" sqref="F6 F8" type="whole">
      <formula1>0</formula1>
      <formula2>100</formula2>
    </dataValidation>
    <dataValidation allowBlank="true" error="INSERIRE SOLO VALORI NUMERICI CON DUE DECIMALI" errorTitle="ATTENZIONE" operator="between" showDropDown="false" showErrorMessage="true" showInputMessage="true" sqref="F37" type="decimal">
      <formula1>0.01</formula1>
      <formula2>100</formula2>
    </dataValidation>
    <dataValidation allowBlank="true" error="INSERIRE SOLO NUMERI INTERI" errorTitle="ERRORE NEL DATO IMMESSO" operator="between" showDropDown="false" showErrorMessage="true" showInputMessage="true" sqref="E105 E201:E250" type="whole">
      <formula1>1</formula1>
      <formula2>99999</formula2>
    </dataValidation>
    <dataValidation allowBlank="true" error="INSERIRE SOLO VALORI NUMERICI INTERI" errorTitle="ATTENZIONE" operator="between" showDropDown="false" showErrorMessage="true" showInputMessage="true" sqref="F40 F42 F44 F47:F50 F52:F53 F55 F58 F61:F62 F64:F65 F67:F68 F70 F107 F110 F113:F119 F128 F138:F147 F151:F159 F169 F176:F178 F182:F184 F188:F189 F191:F193 F196 F198" type="whole">
      <formula1>0</formula1>
      <formula2>999999999999</formula2>
    </dataValidation>
    <dataValidation allowBlank="true" operator="between" showDropDown="false" showErrorMessage="true" showInputMessage="true" sqref="F122" type="list">
      <formula1>"_,SI,No,Non Tenuto"</formula1>
      <formula2>0</formula2>
    </dataValidation>
    <dataValidation allowBlank="true" operator="between" showDropDown="false" showErrorMessage="true" showInputMessage="true" sqref="F131" type="list">
      <formula1>"_, Sì, esiste un apposito Ufficio/Servizio, No, ma la funzione è esercitata da un altro ufficio, No"</formula1>
      <formula2>0</formula2>
    </dataValidation>
    <dataValidation allowBlank="true" operator="between" showDropDown="false" showErrorMessage="true" showInputMessage="true" sqref="F134" type="list">
      <formula1>"_, Sì, annuale per l'anno di rilevazione, Sì, pluriennale, No"</formula1>
      <formula2>0</formula2>
    </dataValidation>
    <dataValidation allowBlank="true" operator="between" showDropDown="false" showErrorMessage="true" showInputMessage="true" sqref="F18" type="list">
      <formula1>"_,Sì,No,Non sono stati esternalizzati servizi "</formula1>
      <formula2>0</formula2>
    </dataValidation>
  </dataValidations>
  <printOptions headings="false" gridLines="false" gridLinesSet="true" horizontalCentered="true" verticalCentered="false"/>
  <pageMargins left="0.236111111111111" right="0.236111111111111" top="0.590277777777778" bottom="0.984027777777778"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30.xml><?xml version="1.0" encoding="utf-8"?>
<worksheet xmlns="http://schemas.openxmlformats.org/spreadsheetml/2006/main" xmlns:r="http://schemas.openxmlformats.org/officeDocument/2006/relationships">
  <sheetPr filterMode="false">
    <pageSetUpPr fitToPage="true"/>
  </sheetPr>
  <dimension ref="A1:T46"/>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5" topLeftCell="A6" activePane="bottomLeft" state="frozen"/>
      <selection pane="topLeft" activeCell="A1" activeCellId="0" sqref="A1"/>
      <selection pane="bottomLeft" activeCell="B5" activeCellId="0" sqref="B5"/>
    </sheetView>
  </sheetViews>
  <sheetFormatPr defaultColWidth="9.296875" defaultRowHeight="10.2" zeroHeight="false" outlineLevelRow="0" outlineLevelCol="0"/>
  <cols>
    <col collapsed="false" customWidth="true" hidden="false" outlineLevel="0" max="1" min="1" style="255" width="37.71"/>
    <col collapsed="false" customWidth="true" hidden="false" outlineLevel="0" max="2" min="2" style="256" width="10"/>
    <col collapsed="false" customWidth="true" hidden="false" outlineLevel="0" max="7" min="3" style="256" width="13.29"/>
    <col collapsed="false" customWidth="true" hidden="false" outlineLevel="0" max="8" min="8" style="256" width="15"/>
    <col collapsed="false" customWidth="true" hidden="false" outlineLevel="0" max="10" min="9" style="256" width="13.29"/>
    <col collapsed="false" customWidth="false" hidden="false" outlineLevel="0" max="1024" min="11" style="255" width="9.29"/>
  </cols>
  <sheetData>
    <row r="1" customFormat="false" ht="43.5" hidden="false" customHeight="true" outlineLevel="0" collapsed="false">
      <c r="A1" s="481" t="str">
        <f aca="false">t1!A1</f>
        <v>REGIONI ED AUTONOMIE LOCALI - anno 2023</v>
      </c>
      <c r="B1" s="481"/>
      <c r="C1" s="481"/>
      <c r="D1" s="481"/>
      <c r="E1" s="481"/>
      <c r="F1" s="481"/>
      <c r="G1" s="481"/>
      <c r="H1" s="481"/>
      <c r="I1" s="1285"/>
      <c r="J1" s="258"/>
    </row>
    <row r="2" s="255" customFormat="true" ht="21" hidden="false" customHeight="true" outlineLevel="0" collapsed="false">
      <c r="D2" s="534"/>
      <c r="E2" s="534"/>
      <c r="F2" s="534"/>
      <c r="G2" s="534"/>
      <c r="H2" s="534"/>
      <c r="I2" s="534"/>
      <c r="J2" s="534"/>
    </row>
    <row r="3" s="141" customFormat="true" ht="21" hidden="false" customHeight="true" outlineLevel="0" collapsed="false">
      <c r="A3" s="141" t="str">
        <f aca="false">"Tavola di coerenza tra presenti al 31.12."&amp;t1!L1&amp;" e presenti al 31.12."&amp;t1!L1-1&amp;" (Squadratura 1)"</f>
        <v>Tavola di coerenza tra presenti al 31.12.2023 e presenti al 31.12.2022 (Squadratura 1)</v>
      </c>
      <c r="B3" s="1286"/>
    </row>
    <row r="4" customFormat="false" ht="36.75" hidden="false" customHeight="true" outlineLevel="0" collapsed="false">
      <c r="A4" s="1287" t="s">
        <v>1184</v>
      </c>
      <c r="B4" s="1288" t="s">
        <v>1172</v>
      </c>
      <c r="C4" s="1288" t="str">
        <f aca="false">"Presenti 31.12."&amp;t1!L1-1&amp;" (Tab 1)"</f>
        <v>Presenti 31.12.2022 (Tab 1)</v>
      </c>
      <c r="D4" s="1288" t="s">
        <v>1185</v>
      </c>
      <c r="E4" s="1288" t="s">
        <v>1186</v>
      </c>
      <c r="F4" s="1288" t="s">
        <v>1187</v>
      </c>
      <c r="G4" s="1288" t="s">
        <v>1188</v>
      </c>
      <c r="H4" s="1288" t="str">
        <f aca="false">"Presenti 31.12."&amp;t1!L1&amp;" (Calcolati)"</f>
        <v>Presenti 31.12.2023 (Calcolati)</v>
      </c>
      <c r="I4" s="1288" t="str">
        <f aca="false">"Presenti 31.12."&amp;t1!L1&amp;" (Tab 1)"</f>
        <v>Presenti 31.12.2023 (Tab 1)</v>
      </c>
      <c r="J4" s="1288" t="s">
        <v>1189</v>
      </c>
    </row>
    <row r="5" customFormat="false" ht="10.2" hidden="false" customHeight="false" outlineLevel="0" collapsed="false">
      <c r="A5" s="1289"/>
      <c r="B5" s="1288"/>
      <c r="C5" s="1290" t="s">
        <v>1190</v>
      </c>
      <c r="D5" s="1290" t="s">
        <v>1191</v>
      </c>
      <c r="E5" s="1290" t="s">
        <v>1192</v>
      </c>
      <c r="F5" s="1290" t="s">
        <v>1193</v>
      </c>
      <c r="G5" s="1290" t="s">
        <v>1194</v>
      </c>
      <c r="H5" s="1290" t="s">
        <v>1195</v>
      </c>
      <c r="I5" s="1290" t="s">
        <v>1196</v>
      </c>
      <c r="J5" s="1290" t="s">
        <v>1197</v>
      </c>
    </row>
    <row r="6" customFormat="false" ht="14.1" hidden="false" customHeight="true" outlineLevel="0" collapsed="false">
      <c r="A6" s="329" t="str">
        <f aca="false">t1!A6</f>
        <v>SEGRETARIO A</v>
      </c>
      <c r="B6" s="1291" t="str">
        <f aca="false">t1!B6</f>
        <v>0D0102</v>
      </c>
      <c r="C6" s="350" t="n">
        <f aca="false">t1!C6+t1!D6</f>
        <v>0</v>
      </c>
      <c r="D6" s="350" t="n">
        <f aca="false">t5!U7+t5!V7</f>
        <v>0</v>
      </c>
      <c r="E6" s="1292" t="n">
        <f aca="false">t6!U7+t6!V7</f>
        <v>0</v>
      </c>
      <c r="F6" s="1292" t="n">
        <f aca="false">t4!T15</f>
        <v>0</v>
      </c>
      <c r="G6" s="1292" t="n">
        <f aca="false">t4!C32</f>
        <v>0</v>
      </c>
      <c r="H6" s="1292" t="n">
        <f aca="false">C6-D6+E6-F6+G6</f>
        <v>0</v>
      </c>
      <c r="I6" s="1292" t="n">
        <f aca="false">t1!K6+t1!L6</f>
        <v>0</v>
      </c>
      <c r="J6" s="1278" t="str">
        <f aca="false">IF(H6=I6,"OK","ERRORE")</f>
        <v>OK</v>
      </c>
    </row>
    <row r="7" customFormat="false" ht="14.1" hidden="false" customHeight="true" outlineLevel="0" collapsed="false">
      <c r="A7" s="329" t="str">
        <f aca="false">t1!A7</f>
        <v>SEGRETARIO B</v>
      </c>
      <c r="B7" s="1291" t="str">
        <f aca="false">t1!B7</f>
        <v>0D0103</v>
      </c>
      <c r="C7" s="350" t="n">
        <f aca="false">t1!C7+t1!D7</f>
        <v>0</v>
      </c>
      <c r="D7" s="350" t="n">
        <f aca="false">t5!U8+t5!V8</f>
        <v>0</v>
      </c>
      <c r="E7" s="1292" t="n">
        <f aca="false">t6!U8+t6!V8</f>
        <v>0</v>
      </c>
      <c r="F7" s="1292" t="n">
        <f aca="false">t4!T16</f>
        <v>0</v>
      </c>
      <c r="G7" s="1292" t="n">
        <f aca="false">t4!D32</f>
        <v>0</v>
      </c>
      <c r="H7" s="1292" t="n">
        <f aca="false">C7-D7+E7-F7+G7</f>
        <v>0</v>
      </c>
      <c r="I7" s="1292" t="n">
        <f aca="false">t1!K7+t1!L7</f>
        <v>0</v>
      </c>
      <c r="J7" s="1278" t="str">
        <f aca="false">IF(H7=I7,"OK","ERRORE")</f>
        <v>OK</v>
      </c>
    </row>
    <row r="8" customFormat="false" ht="14.1" hidden="false" customHeight="true" outlineLevel="0" collapsed="false">
      <c r="A8" s="329" t="str">
        <f aca="false">t1!A8</f>
        <v>SEGRETARIO C</v>
      </c>
      <c r="B8" s="1291" t="str">
        <f aca="false">t1!B8</f>
        <v>0D0485</v>
      </c>
      <c r="C8" s="350" t="n">
        <f aca="false">t1!C8+t1!D8</f>
        <v>0</v>
      </c>
      <c r="D8" s="350" t="n">
        <f aca="false">t5!U9+t5!V9</f>
        <v>0</v>
      </c>
      <c r="E8" s="1292" t="n">
        <f aca="false">t6!U9+t6!V9</f>
        <v>0</v>
      </c>
      <c r="F8" s="1292" t="n">
        <f aca="false">t4!T17</f>
        <v>0</v>
      </c>
      <c r="G8" s="1292" t="n">
        <f aca="false">t4!E32</f>
        <v>0</v>
      </c>
      <c r="H8" s="1292" t="n">
        <f aca="false">C8-D8+E8-F8+G8</f>
        <v>0</v>
      </c>
      <c r="I8" s="1292" t="n">
        <f aca="false">t1!K8+t1!L8</f>
        <v>0</v>
      </c>
      <c r="J8" s="1278" t="str">
        <f aca="false">IF(H8=I8,"OK","ERRORE")</f>
        <v>OK</v>
      </c>
    </row>
    <row r="9" customFormat="false" ht="14.1" hidden="false" customHeight="true" outlineLevel="0" collapsed="false">
      <c r="A9" s="329" t="str">
        <f aca="false">t1!A9</f>
        <v>DIRETTORE  GENERALE</v>
      </c>
      <c r="B9" s="1291" t="str">
        <f aca="false">t1!B9</f>
        <v>0D0097</v>
      </c>
      <c r="C9" s="350" t="n">
        <f aca="false">t1!C9+t1!D9</f>
        <v>0</v>
      </c>
      <c r="D9" s="350" t="n">
        <f aca="false">t5!U10+t5!V10</f>
        <v>0</v>
      </c>
      <c r="E9" s="1292" t="n">
        <f aca="false">t6!U10+t6!V10</f>
        <v>0</v>
      </c>
      <c r="F9" s="1292" t="n">
        <f aca="false">t4!T18</f>
        <v>0</v>
      </c>
      <c r="G9" s="1292" t="n">
        <f aca="false">t4!F32</f>
        <v>0</v>
      </c>
      <c r="H9" s="1292" t="n">
        <f aca="false">C9-D9+E9-F9+G9</f>
        <v>0</v>
      </c>
      <c r="I9" s="1292" t="n">
        <f aca="false">t1!K9+t1!L9</f>
        <v>0</v>
      </c>
      <c r="J9" s="1278" t="str">
        <f aca="false">IF(H9=I9,"OK","ERRORE")</f>
        <v>OK</v>
      </c>
    </row>
    <row r="10" customFormat="false" ht="14.1" hidden="false" customHeight="true" outlineLevel="0" collapsed="false">
      <c r="A10" s="329" t="str">
        <f aca="false">t1!A10</f>
        <v>ALTE SPECIALIZZ. FUORI D.O.</v>
      </c>
      <c r="B10" s="1291" t="str">
        <f aca="false">t1!B10</f>
        <v>0D0095</v>
      </c>
      <c r="C10" s="350" t="n">
        <f aca="false">t1!C10+t1!D10</f>
        <v>0</v>
      </c>
      <c r="D10" s="350" t="n">
        <f aca="false">t5!U11+t5!V11</f>
        <v>0</v>
      </c>
      <c r="E10" s="1292" t="n">
        <f aca="false">t6!U11+t6!V11</f>
        <v>0</v>
      </c>
      <c r="F10" s="1292" t="n">
        <f aca="false">t4!T19</f>
        <v>0</v>
      </c>
      <c r="G10" s="1292" t="n">
        <f aca="false">t4!G32</f>
        <v>0</v>
      </c>
      <c r="H10" s="1292" t="n">
        <f aca="false">C10-D10+E10-F10+G10</f>
        <v>0</v>
      </c>
      <c r="I10" s="1292" t="n">
        <f aca="false">t1!K10+t1!L10</f>
        <v>0</v>
      </c>
      <c r="J10" s="1278" t="str">
        <f aca="false">IF(H10=I10,"OK","ERRORE")</f>
        <v>OK</v>
      </c>
    </row>
    <row r="11" customFormat="false" ht="14.1" hidden="false" customHeight="true" outlineLevel="0" collapsed="false">
      <c r="A11" s="329" t="str">
        <f aca="false">t1!A11</f>
        <v>DIRIGENTE A TEMPO DETERMINATO FUORI D.O.</v>
      </c>
      <c r="B11" s="1291" t="str">
        <f aca="false">t1!B11</f>
        <v>0D0098</v>
      </c>
      <c r="C11" s="350" t="n">
        <f aca="false">t1!C11+t1!D11</f>
        <v>0</v>
      </c>
      <c r="D11" s="350" t="n">
        <f aca="false">t5!U12+t5!V12</f>
        <v>0</v>
      </c>
      <c r="E11" s="1292" t="n">
        <f aca="false">t6!U12+t6!V12</f>
        <v>0</v>
      </c>
      <c r="F11" s="1292" t="n">
        <f aca="false">t4!T20</f>
        <v>0</v>
      </c>
      <c r="G11" s="1292" t="n">
        <f aca="false">t4!H32</f>
        <v>0</v>
      </c>
      <c r="H11" s="1292" t="n">
        <f aca="false">C11-D11+E11-F11+G11</f>
        <v>0</v>
      </c>
      <c r="I11" s="1292" t="n">
        <f aca="false">t1!K11+t1!L11</f>
        <v>0</v>
      </c>
      <c r="J11" s="1278" t="str">
        <f aca="false">IF(H11=I11,"OK","ERRORE")</f>
        <v>OK</v>
      </c>
    </row>
    <row r="12" customFormat="false" ht="14.1" hidden="false" customHeight="true" outlineLevel="0" collapsed="false">
      <c r="A12" s="329" t="str">
        <f aca="false">t1!A12</f>
        <v>SEGRETARIO GENERALE CCIAA</v>
      </c>
      <c r="B12" s="1291" t="str">
        <f aca="false">t1!B12</f>
        <v>0D0104</v>
      </c>
      <c r="C12" s="350" t="n">
        <f aca="false">t1!C12+t1!D12</f>
        <v>0</v>
      </c>
      <c r="D12" s="350" t="n">
        <f aca="false">t5!U13+t5!V13</f>
        <v>0</v>
      </c>
      <c r="E12" s="1292" t="n">
        <f aca="false">t6!U13+t6!V13</f>
        <v>0</v>
      </c>
      <c r="F12" s="1292" t="n">
        <f aca="false">t4!T21</f>
        <v>0</v>
      </c>
      <c r="G12" s="1292" t="n">
        <f aca="false">t4!I32</f>
        <v>0</v>
      </c>
      <c r="H12" s="1292" t="n">
        <f aca="false">C12-D12+E12-F12+G12</f>
        <v>0</v>
      </c>
      <c r="I12" s="1292" t="n">
        <f aca="false">t1!K12+t1!L12</f>
        <v>0</v>
      </c>
      <c r="J12" s="1278" t="str">
        <f aca="false">IF(H12=I12,"OK","ERRORE")</f>
        <v>OK</v>
      </c>
    </row>
    <row r="13" customFormat="false" ht="14.1" hidden="false" customHeight="true" outlineLevel="0" collapsed="false">
      <c r="A13" s="329" t="str">
        <f aca="false">t1!A13</f>
        <v>DIRIGENTE A TEMPO INDETERMINATO</v>
      </c>
      <c r="B13" s="1291" t="str">
        <f aca="false">t1!B13</f>
        <v>0D0164</v>
      </c>
      <c r="C13" s="350" t="n">
        <f aca="false">t1!C13+t1!D13</f>
        <v>0</v>
      </c>
      <c r="D13" s="350" t="n">
        <f aca="false">t5!U14+t5!V14</f>
        <v>0</v>
      </c>
      <c r="E13" s="1292" t="n">
        <f aca="false">t6!U14+t6!V14</f>
        <v>0</v>
      </c>
      <c r="F13" s="1292" t="n">
        <f aca="false">t4!T22</f>
        <v>0</v>
      </c>
      <c r="G13" s="1292" t="n">
        <f aca="false">t4!J32</f>
        <v>0</v>
      </c>
      <c r="H13" s="1292" t="n">
        <f aca="false">C13-D13+E13-F13+G13</f>
        <v>0</v>
      </c>
      <c r="I13" s="1292" t="n">
        <f aca="false">t1!K13+t1!L13</f>
        <v>0</v>
      </c>
      <c r="J13" s="1278" t="str">
        <f aca="false">IF(H13=I13,"OK","ERRORE")</f>
        <v>OK</v>
      </c>
    </row>
    <row r="14" customFormat="false" ht="14.1" hidden="false" customHeight="true" outlineLevel="0" collapsed="false">
      <c r="A14" s="329" t="str">
        <f aca="false">t1!A14</f>
        <v>DIRIGENTE A TEMPO DETERMINATO IN D.O.</v>
      </c>
      <c r="B14" s="1291" t="str">
        <f aca="false">t1!B14</f>
        <v>0D0165</v>
      </c>
      <c r="C14" s="350" t="n">
        <f aca="false">t1!C14+t1!D14</f>
        <v>0</v>
      </c>
      <c r="D14" s="350" t="n">
        <f aca="false">t5!U15+t5!V15</f>
        <v>0</v>
      </c>
      <c r="E14" s="1292" t="n">
        <f aca="false">t6!U15+t6!V15</f>
        <v>0</v>
      </c>
      <c r="F14" s="1292" t="n">
        <f aca="false">t4!T23</f>
        <v>0</v>
      </c>
      <c r="G14" s="1292" t="n">
        <f aca="false">t4!K32</f>
        <v>0</v>
      </c>
      <c r="H14" s="1292" t="n">
        <f aca="false">C14-D14+E14-F14+G14</f>
        <v>0</v>
      </c>
      <c r="I14" s="1292" t="n">
        <f aca="false">t1!K14+t1!L14</f>
        <v>0</v>
      </c>
      <c r="J14" s="1278" t="str">
        <f aca="false">IF(H14=I14,"OK","ERRORE")</f>
        <v>OK</v>
      </c>
    </row>
    <row r="15" customFormat="false" ht="14.1" hidden="false" customHeight="true" outlineLevel="0" collapsed="false">
      <c r="A15" s="329" t="str">
        <f aca="false">t1!A15</f>
        <v>ALTE SPECIALIZZ. IN D.O. </v>
      </c>
      <c r="B15" s="1291" t="str">
        <f aca="false">t1!B15</f>
        <v>0D0I95</v>
      </c>
      <c r="C15" s="350" t="n">
        <f aca="false">t1!C15+t1!D15</f>
        <v>0</v>
      </c>
      <c r="D15" s="350" t="n">
        <f aca="false">t5!U16+t5!V16</f>
        <v>0</v>
      </c>
      <c r="E15" s="1292" t="n">
        <f aca="false">t6!U16+t6!V16</f>
        <v>0</v>
      </c>
      <c r="F15" s="1292" t="n">
        <f aca="false">t4!T24</f>
        <v>0</v>
      </c>
      <c r="G15" s="1292" t="n">
        <f aca="false">t4!L32</f>
        <v>0</v>
      </c>
      <c r="H15" s="1292" t="n">
        <f aca="false">C15-D15+E15-F15+G15</f>
        <v>0</v>
      </c>
      <c r="I15" s="1292" t="n">
        <f aca="false">t1!K15+t1!L15</f>
        <v>0</v>
      </c>
      <c r="J15" s="1278" t="str">
        <f aca="false">IF(H15=I15,"OK","ERRORE")</f>
        <v>OK</v>
      </c>
    </row>
    <row r="16" customFormat="false" ht="14.1" hidden="false" customHeight="true" outlineLevel="0" collapsed="false">
      <c r="A16" s="329" t="str">
        <f aca="false">t1!A16</f>
        <v>RESPONSABILE DEI SERVIZI O DEGLI UFFICI IN D.O</v>
      </c>
      <c r="B16" s="1291" t="str">
        <f aca="false">t1!B16</f>
        <v>0D0I96</v>
      </c>
      <c r="C16" s="350" t="n">
        <f aca="false">t1!C16+t1!D16</f>
        <v>0</v>
      </c>
      <c r="D16" s="350" t="n">
        <f aca="false">t5!U17+t5!V17</f>
        <v>0</v>
      </c>
      <c r="E16" s="1292" t="n">
        <f aca="false">t6!U17+t6!V17</f>
        <v>0</v>
      </c>
      <c r="F16" s="1292" t="n">
        <f aca="false">t4!T25</f>
        <v>0</v>
      </c>
      <c r="G16" s="1292" t="n">
        <f aca="false">t4!M32</f>
        <v>0</v>
      </c>
      <c r="H16" s="1292" t="n">
        <f aca="false">C16-D16+E16-F16+G16</f>
        <v>0</v>
      </c>
      <c r="I16" s="1292" t="n">
        <f aca="false">t1!K16+t1!L16</f>
        <v>0</v>
      </c>
      <c r="J16" s="1278" t="str">
        <f aca="false">IF(H16=I16,"OK","ERRORE")</f>
        <v>OK</v>
      </c>
    </row>
    <row r="17" customFormat="false" ht="14.1" hidden="false" customHeight="true" outlineLevel="0" collapsed="false">
      <c r="A17" s="329" t="str">
        <f aca="false">t1!A17</f>
        <v>FUNZIONARI ED ELEVATA QUALIFICAZIONE</v>
      </c>
      <c r="B17" s="1291" t="str">
        <f aca="false">t1!B17</f>
        <v>0FZEQF</v>
      </c>
      <c r="C17" s="350" t="n">
        <f aca="false">t1!C17+t1!D17</f>
        <v>0</v>
      </c>
      <c r="D17" s="350" t="n">
        <f aca="false">t5!U18+t5!V18</f>
        <v>0</v>
      </c>
      <c r="E17" s="1292" t="n">
        <f aca="false">t6!U18+t6!V18</f>
        <v>0</v>
      </c>
      <c r="F17" s="1292" t="n">
        <f aca="false">t4!T26</f>
        <v>0</v>
      </c>
      <c r="G17" s="1292" t="n">
        <f aca="false">t4!N32</f>
        <v>0</v>
      </c>
      <c r="H17" s="1292" t="n">
        <f aca="false">C17-D17+E17-F17+G17</f>
        <v>0</v>
      </c>
      <c r="I17" s="1292" t="n">
        <f aca="false">t1!K17+t1!L17</f>
        <v>0</v>
      </c>
      <c r="J17" s="1278" t="str">
        <f aca="false">IF(H17=I17,"OK","ERRORE")</f>
        <v>OK</v>
      </c>
    </row>
    <row r="18" customFormat="false" ht="14.1" hidden="false" customHeight="true" outlineLevel="0" collapsed="false">
      <c r="A18" s="329" t="str">
        <f aca="false">t1!A18</f>
        <v>ISTRUTTORI</v>
      </c>
      <c r="B18" s="1291" t="str">
        <f aca="false">t1!B18</f>
        <v>0IR000</v>
      </c>
      <c r="C18" s="350" t="n">
        <f aca="false">t1!C18+t1!D18</f>
        <v>0</v>
      </c>
      <c r="D18" s="350" t="n">
        <f aca="false">t5!U19+t5!V19</f>
        <v>0</v>
      </c>
      <c r="E18" s="1292" t="n">
        <f aca="false">t6!U19+t6!V19</f>
        <v>0</v>
      </c>
      <c r="F18" s="1292" t="n">
        <f aca="false">t4!T27</f>
        <v>0</v>
      </c>
      <c r="G18" s="1292" t="n">
        <f aca="false">t4!O32</f>
        <v>0</v>
      </c>
      <c r="H18" s="1292" t="n">
        <f aca="false">C18-D18+E18-F18+G18</f>
        <v>0</v>
      </c>
      <c r="I18" s="1292" t="n">
        <f aca="false">t1!K18+t1!L18</f>
        <v>0</v>
      </c>
      <c r="J18" s="1278" t="str">
        <f aca="false">IF(H18=I18,"OK","ERRORE")</f>
        <v>OK</v>
      </c>
    </row>
    <row r="19" customFormat="false" ht="14.1" hidden="false" customHeight="true" outlineLevel="0" collapsed="false">
      <c r="A19" s="329" t="str">
        <f aca="false">t1!A19</f>
        <v>OPERATORI ESPERTI</v>
      </c>
      <c r="B19" s="1291" t="str">
        <f aca="false">t1!B19</f>
        <v>0OEESP</v>
      </c>
      <c r="C19" s="350" t="n">
        <f aca="false">t1!C19+t1!D19</f>
        <v>0</v>
      </c>
      <c r="D19" s="350" t="n">
        <f aca="false">t5!U20+t5!V20</f>
        <v>0</v>
      </c>
      <c r="E19" s="1292" t="n">
        <f aca="false">t6!U20+t6!V20</f>
        <v>0</v>
      </c>
      <c r="F19" s="1292" t="n">
        <f aca="false">t4!T28</f>
        <v>0</v>
      </c>
      <c r="G19" s="1292" t="n">
        <f aca="false">t4!P32</f>
        <v>0</v>
      </c>
      <c r="H19" s="1292" t="n">
        <f aca="false">C19-D19+E19-F19+G19</f>
        <v>0</v>
      </c>
      <c r="I19" s="1292" t="n">
        <f aca="false">t1!K19+t1!L19</f>
        <v>0</v>
      </c>
      <c r="J19" s="1278" t="str">
        <f aca="false">IF(H19=I19,"OK","ERRORE")</f>
        <v>OK</v>
      </c>
    </row>
    <row r="20" customFormat="false" ht="14.1" hidden="false" customHeight="true" outlineLevel="0" collapsed="false">
      <c r="A20" s="329" t="str">
        <f aca="false">t1!A20</f>
        <v>OPERATORI</v>
      </c>
      <c r="B20" s="1291" t="str">
        <f aca="false">t1!B20</f>
        <v>0OP000</v>
      </c>
      <c r="C20" s="350" t="n">
        <f aca="false">t1!C20+t1!D20</f>
        <v>0</v>
      </c>
      <c r="D20" s="350" t="n">
        <f aca="false">t5!U21+t5!V21</f>
        <v>0</v>
      </c>
      <c r="E20" s="1292" t="n">
        <f aca="false">t6!U21+t6!V21</f>
        <v>0</v>
      </c>
      <c r="F20" s="1292" t="n">
        <f aca="false">t4!T29</f>
        <v>0</v>
      </c>
      <c r="G20" s="1292" t="n">
        <f aca="false">t4!Q32</f>
        <v>0</v>
      </c>
      <c r="H20" s="1292" t="n">
        <f aca="false">C20-D20+E20-F20+G20</f>
        <v>0</v>
      </c>
      <c r="I20" s="1292" t="n">
        <f aca="false">t1!K20+t1!L20</f>
        <v>0</v>
      </c>
      <c r="J20" s="1278" t="str">
        <f aca="false">IF(H20=I20,"OK","ERRORE")</f>
        <v>OK</v>
      </c>
    </row>
    <row r="21" customFormat="false" ht="14.1" hidden="false" customHeight="true" outlineLevel="0" collapsed="false">
      <c r="A21" s="329" t="str">
        <f aca="false">t1!A21</f>
        <v>CONTRATTISTI</v>
      </c>
      <c r="B21" s="1291" t="str">
        <f aca="false">t1!B21</f>
        <v>000061</v>
      </c>
      <c r="C21" s="350" t="n">
        <f aca="false">t1!C21+t1!D21</f>
        <v>0</v>
      </c>
      <c r="D21" s="350" t="n">
        <f aca="false">t5!U22+t5!V22</f>
        <v>0</v>
      </c>
      <c r="E21" s="1292" t="n">
        <f aca="false">t6!U22+t6!V22</f>
        <v>0</v>
      </c>
      <c r="F21" s="1292" t="n">
        <f aca="false">t4!T30</f>
        <v>0</v>
      </c>
      <c r="G21" s="1292" t="n">
        <f aca="false">t4!R32</f>
        <v>0</v>
      </c>
      <c r="H21" s="1292" t="n">
        <f aca="false">C21-D21+E21-F21+G21</f>
        <v>0</v>
      </c>
      <c r="I21" s="1292" t="n">
        <f aca="false">t1!K21+t1!L21</f>
        <v>0</v>
      </c>
      <c r="J21" s="1278" t="str">
        <f aca="false">IF(H21=I21,"OK","ERRORE")</f>
        <v>OK</v>
      </c>
    </row>
    <row r="22" customFormat="false" ht="14.1" hidden="false" customHeight="true" outlineLevel="0" collapsed="false">
      <c r="A22" s="329" t="str">
        <f aca="false">t1!A22</f>
        <v>COLLABORATORE A T.D. ART. 90 TUEL</v>
      </c>
      <c r="B22" s="1291" t="str">
        <f aca="false">t1!B22</f>
        <v>000096</v>
      </c>
      <c r="C22" s="350" t="n">
        <f aca="false">t1!C22+t1!D22</f>
        <v>0</v>
      </c>
      <c r="D22" s="350" t="n">
        <f aca="false">t5!U23+t5!V23</f>
        <v>0</v>
      </c>
      <c r="E22" s="1292" t="n">
        <f aca="false">t6!U23+t6!V23</f>
        <v>0</v>
      </c>
      <c r="F22" s="1292" t="n">
        <f aca="false">t4!T31</f>
        <v>0</v>
      </c>
      <c r="G22" s="1292" t="n">
        <f aca="false">t4!S32</f>
        <v>0</v>
      </c>
      <c r="H22" s="1292" t="n">
        <f aca="false">C22-D22+E22-F22+G22</f>
        <v>0</v>
      </c>
      <c r="I22" s="1292" t="n">
        <f aca="false">t1!K22+t1!L22</f>
        <v>0</v>
      </c>
      <c r="J22" s="1278" t="str">
        <f aca="false">IF(H22=I22,"OK","ERRORE")</f>
        <v>OK</v>
      </c>
    </row>
    <row r="23" s="296" customFormat="true" ht="15.75" hidden="false" customHeight="true" outlineLevel="0" collapsed="false">
      <c r="A23" s="1293" t="str">
        <f aca="false">t1!A23</f>
        <v>TOTALE</v>
      </c>
      <c r="B23" s="1294"/>
      <c r="C23" s="1295" t="n">
        <f aca="false">SUM(C6:C22)</f>
        <v>0</v>
      </c>
      <c r="D23" s="1295" t="n">
        <f aca="false">SUM(D6:D22)</f>
        <v>0</v>
      </c>
      <c r="E23" s="1295" t="n">
        <f aca="false">SUM(E6:E22)</f>
        <v>0</v>
      </c>
      <c r="F23" s="1295" t="n">
        <f aca="false">SUM(F6:F22)</f>
        <v>0</v>
      </c>
      <c r="G23" s="1295" t="n">
        <f aca="false">SUM(G6:G22)</f>
        <v>0</v>
      </c>
      <c r="H23" s="1295" t="n">
        <f aca="false">SUM(H6:H22)</f>
        <v>0</v>
      </c>
      <c r="I23" s="1295" t="n">
        <f aca="false">SUM(I6:I22)</f>
        <v>0</v>
      </c>
      <c r="J23" s="1287" t="str">
        <f aca="false">IF(H23=I23,"OK","ERRORE")</f>
        <v>OK</v>
      </c>
    </row>
    <row r="28" customFormat="false" ht="10.2" hidden="false" customHeight="false" outlineLevel="0" collapsed="false">
      <c r="F28" s="1296"/>
      <c r="G28" s="1296"/>
      <c r="H28" s="1296"/>
      <c r="I28" s="1296"/>
      <c r="J28" s="1296"/>
      <c r="K28" s="1297"/>
      <c r="L28" s="1297"/>
      <c r="M28" s="1297"/>
      <c r="N28" s="1297"/>
      <c r="O28" s="1297"/>
      <c r="P28" s="1297"/>
      <c r="Q28" s="1297"/>
      <c r="R28" s="1297"/>
      <c r="S28" s="1297"/>
      <c r="T28" s="1297"/>
    </row>
    <row r="32" customFormat="false" ht="10.2" hidden="false" customHeight="false" outlineLevel="0" collapsed="false">
      <c r="G32" s="1296"/>
    </row>
    <row r="33" customFormat="false" ht="10.2" hidden="false" customHeight="false" outlineLevel="0" collapsed="false">
      <c r="G33" s="1296"/>
    </row>
    <row r="34" customFormat="false" ht="10.2" hidden="false" customHeight="false" outlineLevel="0" collapsed="false">
      <c r="G34" s="1296"/>
    </row>
    <row r="35" customFormat="false" ht="10.2" hidden="false" customHeight="false" outlineLevel="0" collapsed="false">
      <c r="G35" s="1296"/>
    </row>
    <row r="36" customFormat="false" ht="10.2" hidden="false" customHeight="false" outlineLevel="0" collapsed="false">
      <c r="G36" s="1296"/>
    </row>
    <row r="37" customFormat="false" ht="10.2" hidden="false" customHeight="false" outlineLevel="0" collapsed="false">
      <c r="G37" s="1297"/>
    </row>
    <row r="38" customFormat="false" ht="10.2" hidden="false" customHeight="false" outlineLevel="0" collapsed="false">
      <c r="G38" s="1297"/>
    </row>
    <row r="39" customFormat="false" ht="10.2" hidden="false" customHeight="false" outlineLevel="0" collapsed="false">
      <c r="G39" s="1297"/>
    </row>
    <row r="40" customFormat="false" ht="10.2" hidden="false" customHeight="false" outlineLevel="0" collapsed="false">
      <c r="G40" s="1297"/>
    </row>
    <row r="41" customFormat="false" ht="10.2" hidden="false" customHeight="false" outlineLevel="0" collapsed="false">
      <c r="G41" s="1297"/>
    </row>
    <row r="42" customFormat="false" ht="10.2" hidden="false" customHeight="false" outlineLevel="0" collapsed="false">
      <c r="G42" s="1297"/>
    </row>
    <row r="43" customFormat="false" ht="10.2" hidden="false" customHeight="false" outlineLevel="0" collapsed="false">
      <c r="G43" s="1297"/>
    </row>
    <row r="44" customFormat="false" ht="10.2" hidden="false" customHeight="false" outlineLevel="0" collapsed="false">
      <c r="G44" s="1297"/>
    </row>
    <row r="45" customFormat="false" ht="10.2" hidden="false" customHeight="false" outlineLevel="0" collapsed="false">
      <c r="G45" s="1297"/>
    </row>
    <row r="46" customFormat="false" ht="10.2" hidden="false" customHeight="false" outlineLevel="0" collapsed="false">
      <c r="G46" s="1297"/>
    </row>
  </sheetData>
  <sheetProtection algorithmName="SHA-512" hashValue="0Q6nUvA516I9RPGp2OK0V/Beey9jQHZkaEYnwEdG6FuU0xTrRLZQlNK2jLEqLFZ+bc2u0gEHZ0JUz3R/LsYpaA==" saltValue="iGPUq7KB6DAOuasz9auuOQ==" spinCount="100000" sheet="true" formatColumns="false" selectLockedCells="true" selectUnlockedCells="true"/>
  <mergeCells count="2">
    <mergeCell ref="A1:H1"/>
    <mergeCell ref="D2:J2"/>
  </mergeCells>
  <printOptions headings="false" gridLines="false" gridLinesSet="true" horizontalCentered="true" verticalCentered="true"/>
  <pageMargins left="0" right="0" top="0.170138888888889" bottom="0.159722222222222"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31.xml><?xml version="1.0" encoding="utf-8"?>
<worksheet xmlns="http://schemas.openxmlformats.org/spreadsheetml/2006/main" xmlns:r="http://schemas.openxmlformats.org/officeDocument/2006/relationships">
  <sheetPr filterMode="false">
    <pageSetUpPr fitToPage="true"/>
  </sheetPr>
  <dimension ref="A1:L24"/>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6" topLeftCell="C7" activePane="bottomRight" state="frozen"/>
      <selection pane="topLeft" activeCell="A1" activeCellId="0" sqref="A1"/>
      <selection pane="topRight" activeCell="C1" activeCellId="0" sqref="C1"/>
      <selection pane="bottomLeft" activeCell="A7" activeCellId="0" sqref="A7"/>
      <selection pane="bottomRight" activeCell="B6" activeCellId="0" sqref="B6"/>
    </sheetView>
  </sheetViews>
  <sheetFormatPr defaultColWidth="9.296875" defaultRowHeight="10.2" zeroHeight="false" outlineLevelRow="0" outlineLevelCol="0"/>
  <cols>
    <col collapsed="false" customWidth="true" hidden="false" outlineLevel="0" max="1" min="1" style="255" width="35.71"/>
    <col collapsed="false" customWidth="true" hidden="false" outlineLevel="0" max="2" min="2" style="256" width="12.43"/>
    <col collapsed="false" customWidth="true" hidden="false" outlineLevel="0" max="3" min="3" style="256" width="11"/>
    <col collapsed="false" customWidth="true" hidden="false" outlineLevel="0" max="5" min="4" style="256" width="12.43"/>
    <col collapsed="false" customWidth="true" hidden="false" outlineLevel="0" max="7" min="6" style="256" width="10.72"/>
    <col collapsed="false" customWidth="true" hidden="false" outlineLevel="0" max="8" min="8" style="256" width="11"/>
    <col collapsed="false" customWidth="true" hidden="false" outlineLevel="0" max="10" min="9" style="256" width="12.43"/>
    <col collapsed="false" customWidth="true" hidden="false" outlineLevel="0" max="11" min="11" style="256" width="10.72"/>
    <col collapsed="false" customWidth="true" hidden="false" outlineLevel="0" max="12" min="12" style="255" width="10.72"/>
    <col collapsed="false" customWidth="false" hidden="false" outlineLevel="0" max="1024" min="13" style="255" width="9.29"/>
  </cols>
  <sheetData>
    <row r="1" s="255" customFormat="true" ht="43.5" hidden="false" customHeight="true" outlineLevel="0" collapsed="false">
      <c r="A1" s="481" t="str">
        <f aca="false">t1!A1</f>
        <v>REGIONI ED AUTONOMIE LOCALI - anno 2023</v>
      </c>
      <c r="B1" s="481"/>
      <c r="C1" s="481"/>
      <c r="D1" s="481"/>
      <c r="E1" s="481"/>
      <c r="F1" s="481"/>
      <c r="G1" s="481"/>
      <c r="H1" s="481"/>
      <c r="I1" s="481"/>
      <c r="J1" s="481"/>
      <c r="L1" s="258"/>
    </row>
    <row r="2" s="255" customFormat="true" ht="21" hidden="false" customHeight="true" outlineLevel="0" collapsed="false">
      <c r="E2" s="534"/>
      <c r="F2" s="534"/>
      <c r="G2" s="534"/>
      <c r="H2" s="534"/>
      <c r="I2" s="534"/>
      <c r="J2" s="534"/>
      <c r="K2" s="534"/>
      <c r="L2" s="534"/>
    </row>
    <row r="3" s="255" customFormat="true" ht="21" hidden="false" customHeight="true" outlineLevel="0" collapsed="false">
      <c r="A3" s="141" t="str">
        <f aca="false">"Tavola di coerenza tra presenti al 31.12."&amp;t1!L1&amp;" rilevati nelle Tabelle 1, 7, 8 e 9 (Squadratura 2)"</f>
        <v>Tavola di coerenza tra presenti al 31.12.2023 rilevati nelle Tabelle 1, 7, 8 e 9 (Squadratura 2)</v>
      </c>
      <c r="B3" s="256"/>
    </row>
    <row r="4" s="407" customFormat="true" ht="11.25" hidden="false" customHeight="true" outlineLevel="0" collapsed="false">
      <c r="A4" s="1298"/>
      <c r="B4" s="1298"/>
      <c r="C4" s="1298" t="s">
        <v>1198</v>
      </c>
      <c r="D4" s="1298"/>
      <c r="E4" s="1298"/>
      <c r="F4" s="1298"/>
      <c r="G4" s="1298"/>
      <c r="H4" s="1298" t="s">
        <v>1199</v>
      </c>
      <c r="I4" s="1298"/>
      <c r="J4" s="1298"/>
      <c r="K4" s="1298"/>
      <c r="L4" s="1298"/>
    </row>
    <row r="5" customFormat="false" ht="70.5" hidden="false" customHeight="true" outlineLevel="0" collapsed="false">
      <c r="A5" s="1288" t="s">
        <v>1184</v>
      </c>
      <c r="B5" s="1288" t="s">
        <v>1172</v>
      </c>
      <c r="C5" s="1299" t="str">
        <f aca="false">"Presenti 31.12."&amp;t1!L1&amp;" (Tab 1)"</f>
        <v>Presenti 31.12.2023 (Tab 1)</v>
      </c>
      <c r="D5" s="1272" t="s">
        <v>1200</v>
      </c>
      <c r="E5" s="1272" t="s">
        <v>1201</v>
      </c>
      <c r="F5" s="1272" t="s">
        <v>1202</v>
      </c>
      <c r="G5" s="1272" t="s">
        <v>1189</v>
      </c>
      <c r="H5" s="1299" t="str">
        <f aca="false">"Presenti 31.12."&amp;t1!L1&amp;" (Tab 1)"</f>
        <v>Presenti 31.12.2023 (Tab 1)</v>
      </c>
      <c r="I5" s="1272" t="s">
        <v>1200</v>
      </c>
      <c r="J5" s="1272" t="s">
        <v>1201</v>
      </c>
      <c r="K5" s="1272" t="s">
        <v>1202</v>
      </c>
      <c r="L5" s="1272" t="s">
        <v>1189</v>
      </c>
    </row>
    <row r="6" customFormat="false" ht="10.2" hidden="false" customHeight="false" outlineLevel="0" collapsed="false">
      <c r="A6" s="1300"/>
      <c r="B6" s="1300"/>
      <c r="C6" s="1301" t="s">
        <v>1190</v>
      </c>
      <c r="D6" s="1301" t="s">
        <v>1191</v>
      </c>
      <c r="E6" s="1301" t="s">
        <v>1192</v>
      </c>
      <c r="F6" s="1301" t="s">
        <v>1193</v>
      </c>
      <c r="G6" s="1302" t="s">
        <v>1203</v>
      </c>
      <c r="H6" s="1301" t="s">
        <v>1194</v>
      </c>
      <c r="I6" s="1301" t="s">
        <v>1204</v>
      </c>
      <c r="J6" s="1301" t="s">
        <v>1196</v>
      </c>
      <c r="K6" s="1301" t="s">
        <v>1205</v>
      </c>
      <c r="L6" s="1302" t="s">
        <v>1206</v>
      </c>
    </row>
    <row r="7" customFormat="false" ht="14.1" hidden="false" customHeight="true" outlineLevel="0" collapsed="false">
      <c r="A7" s="1277" t="str">
        <f aca="false">t1!A6</f>
        <v>SEGRETARIO A</v>
      </c>
      <c r="B7" s="1291" t="str">
        <f aca="false">t1!B6</f>
        <v>0D0102</v>
      </c>
      <c r="C7" s="350" t="n">
        <f aca="false">t1!K6</f>
        <v>0</v>
      </c>
      <c r="D7" s="350" t="n">
        <f aca="false">t7!W6</f>
        <v>0</v>
      </c>
      <c r="E7" s="1292" t="n">
        <f aca="false">t8!AA6</f>
        <v>0</v>
      </c>
      <c r="F7" s="1292" t="n">
        <f aca="false">t9!O6</f>
        <v>0</v>
      </c>
      <c r="G7" s="1278" t="str">
        <f aca="false">IF(COUNTIF(C7:F7,C7)=4,"OK","ERRORE")</f>
        <v>OK</v>
      </c>
      <c r="H7" s="1292" t="n">
        <f aca="false">t1!L6</f>
        <v>0</v>
      </c>
      <c r="I7" s="1292" t="n">
        <f aca="false">t7!X6</f>
        <v>0</v>
      </c>
      <c r="J7" s="1292" t="n">
        <f aca="false">t8!AB6</f>
        <v>0</v>
      </c>
      <c r="K7" s="350" t="n">
        <f aca="false">t9!P6</f>
        <v>0</v>
      </c>
      <c r="L7" s="1278" t="str">
        <f aca="false">IF(COUNTIF(H7:K7,H7)=4,"OK","ERRORE")</f>
        <v>OK</v>
      </c>
    </row>
    <row r="8" customFormat="false" ht="14.1" hidden="false" customHeight="true" outlineLevel="0" collapsed="false">
      <c r="A8" s="1277" t="str">
        <f aca="false">t1!A7</f>
        <v>SEGRETARIO B</v>
      </c>
      <c r="B8" s="1291" t="str">
        <f aca="false">t1!B7</f>
        <v>0D0103</v>
      </c>
      <c r="C8" s="350" t="n">
        <f aca="false">t1!K7</f>
        <v>0</v>
      </c>
      <c r="D8" s="350" t="n">
        <f aca="false">t7!W7</f>
        <v>0</v>
      </c>
      <c r="E8" s="1292" t="n">
        <f aca="false">t8!AA7</f>
        <v>0</v>
      </c>
      <c r="F8" s="1292" t="n">
        <f aca="false">t9!O7</f>
        <v>0</v>
      </c>
      <c r="G8" s="1278" t="str">
        <f aca="false">IF(COUNTIF(C8:F8,C8)=4,"OK","ERRORE")</f>
        <v>OK</v>
      </c>
      <c r="H8" s="1292" t="n">
        <f aca="false">t1!L7</f>
        <v>0</v>
      </c>
      <c r="I8" s="1292" t="n">
        <f aca="false">t7!X7</f>
        <v>0</v>
      </c>
      <c r="J8" s="1292" t="n">
        <f aca="false">t8!AB7</f>
        <v>0</v>
      </c>
      <c r="K8" s="350" t="n">
        <f aca="false">t9!P7</f>
        <v>0</v>
      </c>
      <c r="L8" s="1278" t="str">
        <f aca="false">IF(COUNTIF(H8:K8,H8)=4,"OK","ERRORE")</f>
        <v>OK</v>
      </c>
    </row>
    <row r="9" customFormat="false" ht="14.1" hidden="false" customHeight="true" outlineLevel="0" collapsed="false">
      <c r="A9" s="1277" t="str">
        <f aca="false">t1!A8</f>
        <v>SEGRETARIO C</v>
      </c>
      <c r="B9" s="1291" t="str">
        <f aca="false">t1!B8</f>
        <v>0D0485</v>
      </c>
      <c r="C9" s="350" t="n">
        <f aca="false">t1!K8</f>
        <v>0</v>
      </c>
      <c r="D9" s="350" t="n">
        <f aca="false">t7!W8</f>
        <v>0</v>
      </c>
      <c r="E9" s="1292" t="n">
        <f aca="false">t8!AA8</f>
        <v>0</v>
      </c>
      <c r="F9" s="1292" t="n">
        <f aca="false">t9!O8</f>
        <v>0</v>
      </c>
      <c r="G9" s="1278" t="str">
        <f aca="false">IF(COUNTIF(C9:F9,C9)=4,"OK","ERRORE")</f>
        <v>OK</v>
      </c>
      <c r="H9" s="1292" t="n">
        <f aca="false">t1!L8</f>
        <v>0</v>
      </c>
      <c r="I9" s="1292" t="n">
        <f aca="false">t7!X8</f>
        <v>0</v>
      </c>
      <c r="J9" s="1292" t="n">
        <f aca="false">t8!AB8</f>
        <v>0</v>
      </c>
      <c r="K9" s="350" t="n">
        <f aca="false">t9!P8</f>
        <v>0</v>
      </c>
      <c r="L9" s="1278" t="str">
        <f aca="false">IF(COUNTIF(H9:K9,H9)=4,"OK","ERRORE")</f>
        <v>OK</v>
      </c>
    </row>
    <row r="10" customFormat="false" ht="14.1" hidden="false" customHeight="true" outlineLevel="0" collapsed="false">
      <c r="A10" s="1277" t="str">
        <f aca="false">t1!A9</f>
        <v>DIRETTORE  GENERALE</v>
      </c>
      <c r="B10" s="1291" t="str">
        <f aca="false">t1!B9</f>
        <v>0D0097</v>
      </c>
      <c r="C10" s="350" t="n">
        <f aca="false">t1!K9</f>
        <v>0</v>
      </c>
      <c r="D10" s="350" t="n">
        <f aca="false">t7!W9</f>
        <v>0</v>
      </c>
      <c r="E10" s="1292" t="n">
        <f aca="false">t8!AA9</f>
        <v>0</v>
      </c>
      <c r="F10" s="1292" t="n">
        <f aca="false">t9!O9</f>
        <v>0</v>
      </c>
      <c r="G10" s="1278" t="str">
        <f aca="false">IF(COUNTIF(C10:F10,C10)=4,"OK","ERRORE")</f>
        <v>OK</v>
      </c>
      <c r="H10" s="1292" t="n">
        <f aca="false">t1!L9</f>
        <v>0</v>
      </c>
      <c r="I10" s="1292" t="n">
        <f aca="false">t7!X9</f>
        <v>0</v>
      </c>
      <c r="J10" s="1292" t="n">
        <f aca="false">t8!AB9</f>
        <v>0</v>
      </c>
      <c r="K10" s="350" t="n">
        <f aca="false">t9!P9</f>
        <v>0</v>
      </c>
      <c r="L10" s="1278" t="str">
        <f aca="false">IF(COUNTIF(H10:K10,H10)=4,"OK","ERRORE")</f>
        <v>OK</v>
      </c>
    </row>
    <row r="11" customFormat="false" ht="14.1" hidden="false" customHeight="true" outlineLevel="0" collapsed="false">
      <c r="A11" s="1277" t="str">
        <f aca="false">t1!A10</f>
        <v>ALTE SPECIALIZZ. FUORI D.O.</v>
      </c>
      <c r="B11" s="1291" t="str">
        <f aca="false">t1!B10</f>
        <v>0D0095</v>
      </c>
      <c r="C11" s="350" t="n">
        <f aca="false">t1!K10</f>
        <v>0</v>
      </c>
      <c r="D11" s="350" t="n">
        <f aca="false">t7!W10</f>
        <v>0</v>
      </c>
      <c r="E11" s="1292" t="n">
        <f aca="false">t8!AA10</f>
        <v>0</v>
      </c>
      <c r="F11" s="1292" t="n">
        <f aca="false">t9!O10</f>
        <v>0</v>
      </c>
      <c r="G11" s="1278" t="str">
        <f aca="false">IF(COUNTIF(C11:F11,C11)=4,"OK","ERRORE")</f>
        <v>OK</v>
      </c>
      <c r="H11" s="1292" t="n">
        <f aca="false">t1!L10</f>
        <v>0</v>
      </c>
      <c r="I11" s="1292" t="n">
        <f aca="false">t7!X10</f>
        <v>0</v>
      </c>
      <c r="J11" s="1292" t="n">
        <f aca="false">t8!AB10</f>
        <v>0</v>
      </c>
      <c r="K11" s="350" t="n">
        <f aca="false">t9!P10</f>
        <v>0</v>
      </c>
      <c r="L11" s="1278" t="str">
        <f aca="false">IF(COUNTIF(H11:K11,H11)=4,"OK","ERRORE")</f>
        <v>OK</v>
      </c>
    </row>
    <row r="12" customFormat="false" ht="14.1" hidden="false" customHeight="true" outlineLevel="0" collapsed="false">
      <c r="A12" s="1277" t="str">
        <f aca="false">t1!A11</f>
        <v>DIRIGENTE A TEMPO DETERMINATO FUORI D.O.</v>
      </c>
      <c r="B12" s="1291" t="str">
        <f aca="false">t1!B11</f>
        <v>0D0098</v>
      </c>
      <c r="C12" s="350" t="n">
        <f aca="false">t1!K11</f>
        <v>0</v>
      </c>
      <c r="D12" s="350" t="n">
        <f aca="false">t7!W11</f>
        <v>0</v>
      </c>
      <c r="E12" s="1292" t="n">
        <f aca="false">t8!AA11</f>
        <v>0</v>
      </c>
      <c r="F12" s="1292" t="n">
        <f aca="false">t9!O11</f>
        <v>0</v>
      </c>
      <c r="G12" s="1278" t="str">
        <f aca="false">IF(COUNTIF(C12:F12,C12)=4,"OK","ERRORE")</f>
        <v>OK</v>
      </c>
      <c r="H12" s="1292" t="n">
        <f aca="false">t1!L11</f>
        <v>0</v>
      </c>
      <c r="I12" s="1292" t="n">
        <f aca="false">t7!X11</f>
        <v>0</v>
      </c>
      <c r="J12" s="1292" t="n">
        <f aca="false">t8!AB11</f>
        <v>0</v>
      </c>
      <c r="K12" s="350" t="n">
        <f aca="false">t9!P11</f>
        <v>0</v>
      </c>
      <c r="L12" s="1278" t="str">
        <f aca="false">IF(COUNTIF(H12:K12,H12)=4,"OK","ERRORE")</f>
        <v>OK</v>
      </c>
    </row>
    <row r="13" customFormat="false" ht="14.1" hidden="false" customHeight="true" outlineLevel="0" collapsed="false">
      <c r="A13" s="1277" t="str">
        <f aca="false">t1!A12</f>
        <v>SEGRETARIO GENERALE CCIAA</v>
      </c>
      <c r="B13" s="1291" t="str">
        <f aca="false">t1!B12</f>
        <v>0D0104</v>
      </c>
      <c r="C13" s="350" t="n">
        <f aca="false">t1!K12</f>
        <v>0</v>
      </c>
      <c r="D13" s="350" t="n">
        <f aca="false">t7!W12</f>
        <v>0</v>
      </c>
      <c r="E13" s="1292" t="n">
        <f aca="false">t8!AA12</f>
        <v>0</v>
      </c>
      <c r="F13" s="1292" t="n">
        <f aca="false">t9!O12</f>
        <v>0</v>
      </c>
      <c r="G13" s="1278" t="str">
        <f aca="false">IF(COUNTIF(C13:F13,C13)=4,"OK","ERRORE")</f>
        <v>OK</v>
      </c>
      <c r="H13" s="1292" t="n">
        <f aca="false">t1!L12</f>
        <v>0</v>
      </c>
      <c r="I13" s="1292" t="n">
        <f aca="false">t7!X12</f>
        <v>0</v>
      </c>
      <c r="J13" s="1292" t="n">
        <f aca="false">t8!AB12</f>
        <v>0</v>
      </c>
      <c r="K13" s="350" t="n">
        <f aca="false">t9!P12</f>
        <v>0</v>
      </c>
      <c r="L13" s="1278" t="str">
        <f aca="false">IF(COUNTIF(H13:K13,H13)=4,"OK","ERRORE")</f>
        <v>OK</v>
      </c>
    </row>
    <row r="14" customFormat="false" ht="14.1" hidden="false" customHeight="true" outlineLevel="0" collapsed="false">
      <c r="A14" s="1277" t="str">
        <f aca="false">t1!A13</f>
        <v>DIRIGENTE A TEMPO INDETERMINATO</v>
      </c>
      <c r="B14" s="1291" t="str">
        <f aca="false">t1!B13</f>
        <v>0D0164</v>
      </c>
      <c r="C14" s="350" t="n">
        <f aca="false">t1!K13</f>
        <v>0</v>
      </c>
      <c r="D14" s="350" t="n">
        <f aca="false">t7!W13</f>
        <v>0</v>
      </c>
      <c r="E14" s="1292" t="n">
        <f aca="false">t8!AA13</f>
        <v>0</v>
      </c>
      <c r="F14" s="1292" t="n">
        <f aca="false">t9!O13</f>
        <v>0</v>
      </c>
      <c r="G14" s="1278" t="str">
        <f aca="false">IF(COUNTIF(C14:F14,C14)=4,"OK","ERRORE")</f>
        <v>OK</v>
      </c>
      <c r="H14" s="1292" t="n">
        <f aca="false">t1!L13</f>
        <v>0</v>
      </c>
      <c r="I14" s="1292" t="n">
        <f aca="false">t7!X13</f>
        <v>0</v>
      </c>
      <c r="J14" s="1292" t="n">
        <f aca="false">t8!AB13</f>
        <v>0</v>
      </c>
      <c r="K14" s="350" t="n">
        <f aca="false">t9!P13</f>
        <v>0</v>
      </c>
      <c r="L14" s="1278" t="str">
        <f aca="false">IF(COUNTIF(H14:K14,H14)=4,"OK","ERRORE")</f>
        <v>OK</v>
      </c>
    </row>
    <row r="15" customFormat="false" ht="14.1" hidden="false" customHeight="true" outlineLevel="0" collapsed="false">
      <c r="A15" s="1277" t="str">
        <f aca="false">t1!A14</f>
        <v>DIRIGENTE A TEMPO DETERMINATO IN D.O.</v>
      </c>
      <c r="B15" s="1291" t="str">
        <f aca="false">t1!B14</f>
        <v>0D0165</v>
      </c>
      <c r="C15" s="350" t="n">
        <f aca="false">t1!K14</f>
        <v>0</v>
      </c>
      <c r="D15" s="350" t="n">
        <f aca="false">t7!W14</f>
        <v>0</v>
      </c>
      <c r="E15" s="1292" t="n">
        <f aca="false">t8!AA14</f>
        <v>0</v>
      </c>
      <c r="F15" s="1292" t="n">
        <f aca="false">t9!O14</f>
        <v>0</v>
      </c>
      <c r="G15" s="1278" t="str">
        <f aca="false">IF(COUNTIF(C15:F15,C15)=4,"OK","ERRORE")</f>
        <v>OK</v>
      </c>
      <c r="H15" s="1292" t="n">
        <f aca="false">t1!L14</f>
        <v>0</v>
      </c>
      <c r="I15" s="1292" t="n">
        <f aca="false">t7!X14</f>
        <v>0</v>
      </c>
      <c r="J15" s="1292" t="n">
        <f aca="false">t8!AB14</f>
        <v>0</v>
      </c>
      <c r="K15" s="350" t="n">
        <f aca="false">t9!P14</f>
        <v>0</v>
      </c>
      <c r="L15" s="1278" t="str">
        <f aca="false">IF(COUNTIF(H15:K15,H15)=4,"OK","ERRORE")</f>
        <v>OK</v>
      </c>
    </row>
    <row r="16" customFormat="false" ht="14.1" hidden="false" customHeight="true" outlineLevel="0" collapsed="false">
      <c r="A16" s="1277" t="str">
        <f aca="false">t1!A15</f>
        <v>ALTE SPECIALIZZ. IN D.O. </v>
      </c>
      <c r="B16" s="1291" t="str">
        <f aca="false">t1!B15</f>
        <v>0D0I95</v>
      </c>
      <c r="C16" s="350" t="n">
        <f aca="false">t1!K15</f>
        <v>0</v>
      </c>
      <c r="D16" s="350" t="n">
        <f aca="false">t7!W15</f>
        <v>0</v>
      </c>
      <c r="E16" s="1292" t="n">
        <f aca="false">t8!AA15</f>
        <v>0</v>
      </c>
      <c r="F16" s="1292" t="n">
        <f aca="false">t9!O15</f>
        <v>0</v>
      </c>
      <c r="G16" s="1278" t="str">
        <f aca="false">IF(COUNTIF(C16:F16,C16)=4,"OK","ERRORE")</f>
        <v>OK</v>
      </c>
      <c r="H16" s="1292" t="n">
        <f aca="false">t1!L15</f>
        <v>0</v>
      </c>
      <c r="I16" s="1292" t="n">
        <f aca="false">t7!X15</f>
        <v>0</v>
      </c>
      <c r="J16" s="1292" t="n">
        <f aca="false">t8!AB15</f>
        <v>0</v>
      </c>
      <c r="K16" s="350" t="n">
        <f aca="false">t9!P15</f>
        <v>0</v>
      </c>
      <c r="L16" s="1278" t="str">
        <f aca="false">IF(COUNTIF(H16:K16,H16)=4,"OK","ERRORE")</f>
        <v>OK</v>
      </c>
    </row>
    <row r="17" customFormat="false" ht="14.1" hidden="false" customHeight="true" outlineLevel="0" collapsed="false">
      <c r="A17" s="1277" t="str">
        <f aca="false">t1!A16</f>
        <v>RESPONSABILE DEI SERVIZI O DEGLI UFFICI IN D.O</v>
      </c>
      <c r="B17" s="1291" t="str">
        <f aca="false">t1!B16</f>
        <v>0D0I96</v>
      </c>
      <c r="C17" s="350" t="n">
        <f aca="false">t1!K16</f>
        <v>0</v>
      </c>
      <c r="D17" s="350" t="n">
        <f aca="false">t7!W16</f>
        <v>0</v>
      </c>
      <c r="E17" s="1292" t="n">
        <f aca="false">t8!AA16</f>
        <v>0</v>
      </c>
      <c r="F17" s="1292" t="n">
        <f aca="false">t9!O16</f>
        <v>0</v>
      </c>
      <c r="G17" s="1278" t="str">
        <f aca="false">IF(COUNTIF(C17:F17,C17)=4,"OK","ERRORE")</f>
        <v>OK</v>
      </c>
      <c r="H17" s="1292" t="n">
        <f aca="false">t1!L16</f>
        <v>0</v>
      </c>
      <c r="I17" s="1292" t="n">
        <f aca="false">t7!X16</f>
        <v>0</v>
      </c>
      <c r="J17" s="1292" t="n">
        <f aca="false">t8!AB16</f>
        <v>0</v>
      </c>
      <c r="K17" s="350" t="n">
        <f aca="false">t9!P16</f>
        <v>0</v>
      </c>
      <c r="L17" s="1278" t="str">
        <f aca="false">IF(COUNTIF(H17:K17,H17)=4,"OK","ERRORE")</f>
        <v>OK</v>
      </c>
    </row>
    <row r="18" customFormat="false" ht="14.1" hidden="false" customHeight="true" outlineLevel="0" collapsed="false">
      <c r="A18" s="1277" t="str">
        <f aca="false">t1!A17</f>
        <v>FUNZIONARI ED ELEVATA QUALIFICAZIONE</v>
      </c>
      <c r="B18" s="1291" t="str">
        <f aca="false">t1!B17</f>
        <v>0FZEQF</v>
      </c>
      <c r="C18" s="350" t="n">
        <f aca="false">t1!K17</f>
        <v>0</v>
      </c>
      <c r="D18" s="350" t="n">
        <f aca="false">t7!W17</f>
        <v>0</v>
      </c>
      <c r="E18" s="1292" t="n">
        <f aca="false">t8!AA17</f>
        <v>0</v>
      </c>
      <c r="F18" s="1292" t="n">
        <f aca="false">t9!O17</f>
        <v>0</v>
      </c>
      <c r="G18" s="1278" t="str">
        <f aca="false">IF(COUNTIF(C18:F18,C18)=4,"OK","ERRORE")</f>
        <v>OK</v>
      </c>
      <c r="H18" s="1292" t="n">
        <f aca="false">t1!L17</f>
        <v>0</v>
      </c>
      <c r="I18" s="1292" t="n">
        <f aca="false">t7!X17</f>
        <v>0</v>
      </c>
      <c r="J18" s="1292" t="n">
        <f aca="false">t8!AB17</f>
        <v>0</v>
      </c>
      <c r="K18" s="350" t="n">
        <f aca="false">t9!P17</f>
        <v>0</v>
      </c>
      <c r="L18" s="1278" t="str">
        <f aca="false">IF(COUNTIF(H18:K18,H18)=4,"OK","ERRORE")</f>
        <v>OK</v>
      </c>
    </row>
    <row r="19" customFormat="false" ht="14.1" hidden="false" customHeight="true" outlineLevel="0" collapsed="false">
      <c r="A19" s="1277" t="str">
        <f aca="false">t1!A18</f>
        <v>ISTRUTTORI</v>
      </c>
      <c r="B19" s="1291" t="str">
        <f aca="false">t1!B18</f>
        <v>0IR000</v>
      </c>
      <c r="C19" s="350" t="n">
        <f aca="false">t1!K18</f>
        <v>0</v>
      </c>
      <c r="D19" s="350" t="n">
        <f aca="false">t7!W18</f>
        <v>0</v>
      </c>
      <c r="E19" s="1292" t="n">
        <f aca="false">t8!AA18</f>
        <v>0</v>
      </c>
      <c r="F19" s="1292" t="n">
        <f aca="false">t9!O18</f>
        <v>0</v>
      </c>
      <c r="G19" s="1278" t="str">
        <f aca="false">IF(COUNTIF(C19:F19,C19)=4,"OK","ERRORE")</f>
        <v>OK</v>
      </c>
      <c r="H19" s="1292" t="n">
        <f aca="false">t1!L18</f>
        <v>0</v>
      </c>
      <c r="I19" s="1292" t="n">
        <f aca="false">t7!X18</f>
        <v>0</v>
      </c>
      <c r="J19" s="1292" t="n">
        <f aca="false">t8!AB18</f>
        <v>0</v>
      </c>
      <c r="K19" s="350" t="n">
        <f aca="false">t9!P18</f>
        <v>0</v>
      </c>
      <c r="L19" s="1278" t="str">
        <f aca="false">IF(COUNTIF(H19:K19,H19)=4,"OK","ERRORE")</f>
        <v>OK</v>
      </c>
    </row>
    <row r="20" customFormat="false" ht="14.1" hidden="false" customHeight="true" outlineLevel="0" collapsed="false">
      <c r="A20" s="1277" t="str">
        <f aca="false">t1!A19</f>
        <v>OPERATORI ESPERTI</v>
      </c>
      <c r="B20" s="1291" t="str">
        <f aca="false">t1!B19</f>
        <v>0OEESP</v>
      </c>
      <c r="C20" s="350" t="n">
        <f aca="false">t1!K19</f>
        <v>0</v>
      </c>
      <c r="D20" s="350" t="n">
        <f aca="false">t7!W19</f>
        <v>0</v>
      </c>
      <c r="E20" s="1292" t="n">
        <f aca="false">t8!AA19</f>
        <v>0</v>
      </c>
      <c r="F20" s="1292" t="n">
        <f aca="false">t9!O19</f>
        <v>0</v>
      </c>
      <c r="G20" s="1278" t="str">
        <f aca="false">IF(COUNTIF(C20:F20,C20)=4,"OK","ERRORE")</f>
        <v>OK</v>
      </c>
      <c r="H20" s="1292" t="n">
        <f aca="false">t1!L19</f>
        <v>0</v>
      </c>
      <c r="I20" s="1292" t="n">
        <f aca="false">t7!X19</f>
        <v>0</v>
      </c>
      <c r="J20" s="1292" t="n">
        <f aca="false">t8!AB19</f>
        <v>0</v>
      </c>
      <c r="K20" s="350" t="n">
        <f aca="false">t9!P19</f>
        <v>0</v>
      </c>
      <c r="L20" s="1278" t="str">
        <f aca="false">IF(COUNTIF(H20:K20,H20)=4,"OK","ERRORE")</f>
        <v>OK</v>
      </c>
    </row>
    <row r="21" customFormat="false" ht="14.1" hidden="false" customHeight="true" outlineLevel="0" collapsed="false">
      <c r="A21" s="1277" t="str">
        <f aca="false">t1!A20</f>
        <v>OPERATORI</v>
      </c>
      <c r="B21" s="1291" t="str">
        <f aca="false">t1!B20</f>
        <v>0OP000</v>
      </c>
      <c r="C21" s="350" t="n">
        <f aca="false">t1!K20</f>
        <v>0</v>
      </c>
      <c r="D21" s="350" t="n">
        <f aca="false">t7!W20</f>
        <v>0</v>
      </c>
      <c r="E21" s="1292" t="n">
        <f aca="false">t8!AA20</f>
        <v>0</v>
      </c>
      <c r="F21" s="1292" t="n">
        <f aca="false">t9!O20</f>
        <v>0</v>
      </c>
      <c r="G21" s="1278" t="str">
        <f aca="false">IF(COUNTIF(C21:F21,C21)=4,"OK","ERRORE")</f>
        <v>OK</v>
      </c>
      <c r="H21" s="1292" t="n">
        <f aca="false">t1!L20</f>
        <v>0</v>
      </c>
      <c r="I21" s="1292" t="n">
        <f aca="false">t7!X20</f>
        <v>0</v>
      </c>
      <c r="J21" s="1292" t="n">
        <f aca="false">t8!AB20</f>
        <v>0</v>
      </c>
      <c r="K21" s="350" t="n">
        <f aca="false">t9!P20</f>
        <v>0</v>
      </c>
      <c r="L21" s="1278" t="str">
        <f aca="false">IF(COUNTIF(H21:K21,H21)=4,"OK","ERRORE")</f>
        <v>OK</v>
      </c>
    </row>
    <row r="22" customFormat="false" ht="14.1" hidden="false" customHeight="true" outlineLevel="0" collapsed="false">
      <c r="A22" s="1277" t="str">
        <f aca="false">t1!A21</f>
        <v>CONTRATTISTI</v>
      </c>
      <c r="B22" s="1291" t="str">
        <f aca="false">t1!B21</f>
        <v>000061</v>
      </c>
      <c r="C22" s="350" t="n">
        <f aca="false">t1!K21</f>
        <v>0</v>
      </c>
      <c r="D22" s="350" t="n">
        <f aca="false">t7!W21</f>
        <v>0</v>
      </c>
      <c r="E22" s="1292" t="n">
        <f aca="false">t8!AA21</f>
        <v>0</v>
      </c>
      <c r="F22" s="1292" t="n">
        <f aca="false">t9!O21</f>
        <v>0</v>
      </c>
      <c r="G22" s="1278" t="str">
        <f aca="false">IF(COUNTIF(C22:F22,C22)=4,"OK","ERRORE")</f>
        <v>OK</v>
      </c>
      <c r="H22" s="1292" t="n">
        <f aca="false">t1!L21</f>
        <v>0</v>
      </c>
      <c r="I22" s="1292" t="n">
        <f aca="false">t7!X21</f>
        <v>0</v>
      </c>
      <c r="J22" s="1292" t="n">
        <f aca="false">t8!AB21</f>
        <v>0</v>
      </c>
      <c r="K22" s="350" t="n">
        <f aca="false">t9!P21</f>
        <v>0</v>
      </c>
      <c r="L22" s="1278" t="str">
        <f aca="false">IF(COUNTIF(H22:K22,H22)=4,"OK","ERRORE")</f>
        <v>OK</v>
      </c>
    </row>
    <row r="23" customFormat="false" ht="14.1" hidden="false" customHeight="true" outlineLevel="0" collapsed="false">
      <c r="A23" s="1277" t="str">
        <f aca="false">t1!A22</f>
        <v>COLLABORATORE A T.D. ART. 90 TUEL</v>
      </c>
      <c r="B23" s="1291" t="str">
        <f aca="false">t1!B22</f>
        <v>000096</v>
      </c>
      <c r="C23" s="350" t="n">
        <f aca="false">t1!K22</f>
        <v>0</v>
      </c>
      <c r="D23" s="350" t="n">
        <f aca="false">t7!W22</f>
        <v>0</v>
      </c>
      <c r="E23" s="1292" t="n">
        <f aca="false">t8!AA22</f>
        <v>0</v>
      </c>
      <c r="F23" s="1292" t="n">
        <f aca="false">t9!O22</f>
        <v>0</v>
      </c>
      <c r="G23" s="1278" t="str">
        <f aca="false">IF(COUNTIF(C23:F23,C23)=4,"OK","ERRORE")</f>
        <v>OK</v>
      </c>
      <c r="H23" s="1292" t="n">
        <f aca="false">t1!L22</f>
        <v>0</v>
      </c>
      <c r="I23" s="1292" t="n">
        <f aca="false">t7!X22</f>
        <v>0</v>
      </c>
      <c r="J23" s="1292" t="n">
        <f aca="false">t8!AB22</f>
        <v>0</v>
      </c>
      <c r="K23" s="350" t="n">
        <f aca="false">t9!P22</f>
        <v>0</v>
      </c>
      <c r="L23" s="1278" t="str">
        <f aca="false">IF(COUNTIF(H23:K23,H23)=4,"OK","ERRORE")</f>
        <v>OK</v>
      </c>
    </row>
    <row r="24" customFormat="false" ht="15.75" hidden="false" customHeight="true" outlineLevel="0" collapsed="false">
      <c r="A24" s="1277" t="str">
        <f aca="false">t1!A23</f>
        <v>TOTALE</v>
      </c>
      <c r="B24" s="1303"/>
      <c r="C24" s="1292" t="n">
        <f aca="false">SUM(C7:C23)</f>
        <v>0</v>
      </c>
      <c r="D24" s="1292" t="n">
        <f aca="false">SUM(D7:D23)</f>
        <v>0</v>
      </c>
      <c r="E24" s="1292" t="n">
        <f aca="false">SUM(E7:E23)</f>
        <v>0</v>
      </c>
      <c r="F24" s="1292" t="n">
        <f aca="false">SUM(F7:F23)</f>
        <v>0</v>
      </c>
      <c r="G24" s="1278" t="str">
        <f aca="false">IF(COUNTIF(C24:F24,C24)=4,"OK","ERRORE")</f>
        <v>OK</v>
      </c>
      <c r="H24" s="1292" t="n">
        <f aca="false">SUM(H7:H23)</f>
        <v>0</v>
      </c>
      <c r="I24" s="1292" t="n">
        <f aca="false">SUM(I7:I23)</f>
        <v>0</v>
      </c>
      <c r="J24" s="1292" t="n">
        <f aca="false">SUM(J7:J23)</f>
        <v>0</v>
      </c>
      <c r="K24" s="1292" t="n">
        <f aca="false">SUM(K7:K23)</f>
        <v>0</v>
      </c>
      <c r="L24" s="1278" t="str">
        <f aca="false">IF(COUNTIF(H24:K24,H24)=4,"OK","ERRORE")</f>
        <v>OK</v>
      </c>
    </row>
  </sheetData>
  <sheetProtection algorithmName="SHA-512" hashValue="FGgEhfh5hSE0yjNCtcJ/OMnSt1mzOP65FwT+12sB22ZDML38aEHajDtclsc1/8R38a1qcLS9A8MaAjIgHLsC3A==" saltValue="o97KeE+kGIreVs86hG1uqQ==" spinCount="100000" sheet="true" formatColumns="false" selectLockedCells="true" selectUnlockedCells="true"/>
  <mergeCells count="4">
    <mergeCell ref="A1:J1"/>
    <mergeCell ref="E2:L2"/>
    <mergeCell ref="C4:G4"/>
    <mergeCell ref="H4:L4"/>
  </mergeCells>
  <printOptions headings="false" gridLines="false" gridLinesSet="true" horizontalCentered="true" verticalCentered="true"/>
  <pageMargins left="0" right="0" top="0.170138888888889" bottom="0.159722222222222"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2.xml><?xml version="1.0" encoding="utf-8"?>
<worksheet xmlns="http://schemas.openxmlformats.org/spreadsheetml/2006/main" xmlns:r="http://schemas.openxmlformats.org/officeDocument/2006/relationships">
  <sheetPr filterMode="false">
    <pageSetUpPr fitToPage="true"/>
  </sheetPr>
  <dimension ref="A1:Z25"/>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7" topLeftCell="C8" activePane="bottomRight" state="frozen"/>
      <selection pane="topLeft" activeCell="A1" activeCellId="0" sqref="A1"/>
      <selection pane="topRight" activeCell="C1" activeCellId="0" sqref="C1"/>
      <selection pane="bottomLeft" activeCell="A8" activeCellId="0" sqref="A8"/>
      <selection pane="bottomRight" activeCell="B7" activeCellId="0" sqref="B7"/>
    </sheetView>
  </sheetViews>
  <sheetFormatPr defaultColWidth="9.296875" defaultRowHeight="10.2" zeroHeight="false" outlineLevelRow="0" outlineLevelCol="0"/>
  <cols>
    <col collapsed="false" customWidth="true" hidden="false" outlineLevel="0" max="1" min="1" style="255" width="37.29"/>
    <col collapsed="false" customWidth="true" hidden="false" outlineLevel="0" max="2" min="2" style="256" width="11"/>
    <col collapsed="false" customWidth="true" hidden="false" outlineLevel="0" max="3" min="3" style="256" width="10.72"/>
    <col collapsed="false" customWidth="true" hidden="false" outlineLevel="0" max="5" min="4" style="256" width="12.72"/>
    <col collapsed="false" customWidth="true" hidden="false" outlineLevel="0" max="6" min="6" style="256" width="13.72"/>
    <col collapsed="false" customWidth="true" hidden="false" outlineLevel="0" max="10" min="7" style="256" width="12.72"/>
    <col collapsed="false" customWidth="true" hidden="false" outlineLevel="0" max="13" min="11" style="256" width="13.29"/>
    <col collapsed="false" customWidth="true" hidden="false" outlineLevel="0" max="14" min="14" style="256" width="10"/>
    <col collapsed="false" customWidth="true" hidden="false" outlineLevel="0" max="15" min="15" style="256" width="10.72"/>
    <col collapsed="false" customWidth="true" hidden="false" outlineLevel="0" max="22" min="16" style="256" width="12.72"/>
    <col collapsed="false" customWidth="true" hidden="false" outlineLevel="0" max="24" min="23" style="256" width="13.29"/>
    <col collapsed="false" customWidth="true" hidden="false" outlineLevel="0" max="25" min="25" style="256" width="13.43"/>
    <col collapsed="false" customWidth="true" hidden="false" outlineLevel="0" max="26" min="26" style="256" width="12.72"/>
    <col collapsed="false" customWidth="false" hidden="false" outlineLevel="0" max="1024" min="27" style="255" width="9.29"/>
  </cols>
  <sheetData>
    <row r="1" s="255" customFormat="true" ht="30" hidden="false" customHeight="true" outlineLevel="0" collapsed="false">
      <c r="A1" s="481" t="str">
        <f aca="false">t1!A1</f>
        <v>REGIONI ED AUTONOMIE LOCALI - anno 2023</v>
      </c>
      <c r="B1" s="481"/>
      <c r="C1" s="481"/>
      <c r="D1" s="481"/>
      <c r="E1" s="481"/>
      <c r="F1" s="481"/>
      <c r="G1" s="481"/>
      <c r="H1" s="481"/>
      <c r="I1" s="481"/>
      <c r="J1" s="481"/>
      <c r="K1" s="481"/>
      <c r="L1" s="481"/>
      <c r="M1" s="481"/>
      <c r="N1" s="481"/>
      <c r="O1" s="481"/>
      <c r="P1" s="481"/>
      <c r="Q1" s="481"/>
      <c r="R1" s="481"/>
      <c r="S1" s="481"/>
      <c r="T1" s="481"/>
      <c r="U1" s="481"/>
      <c r="V1" s="481"/>
      <c r="W1" s="481"/>
      <c r="Z1" s="258"/>
    </row>
    <row r="2" customFormat="false" ht="36" hidden="false" customHeight="true" outlineLevel="0" collapsed="false">
      <c r="A2" s="1304" t="s">
        <v>1207</v>
      </c>
      <c r="B2" s="1304"/>
      <c r="C2" s="1304"/>
      <c r="D2" s="1304"/>
      <c r="E2" s="1304"/>
      <c r="F2" s="1304"/>
      <c r="G2" s="1304"/>
      <c r="H2" s="1304"/>
      <c r="I2" s="1304"/>
      <c r="J2" s="1304"/>
      <c r="K2" s="1304"/>
      <c r="L2" s="1304"/>
      <c r="M2" s="1305"/>
      <c r="N2" s="1306"/>
      <c r="O2" s="1306"/>
      <c r="P2" s="1306"/>
      <c r="Q2" s="1306"/>
      <c r="R2" s="1306"/>
      <c r="S2" s="1306"/>
      <c r="T2" s="1306"/>
      <c r="U2" s="1306"/>
      <c r="V2" s="1306"/>
      <c r="W2" s="1306"/>
      <c r="X2" s="1306"/>
      <c r="Y2" s="1306"/>
      <c r="Z2" s="1306"/>
    </row>
    <row r="3" s="255" customFormat="true" ht="18.75" hidden="false" customHeight="true" outlineLevel="0" collapsed="false">
      <c r="A3" s="141" t="str">
        <f aca="false">"Tavola di coerenza tra presenti al 31.12."&amp;t1!L1&amp;" rilevati in Tabella 1 con il personale rilevato in Tabella 3 e con i presenti rilevati in Tabella 10 (Squadratura 3)(*)"</f>
        <v>Tavola di coerenza tra presenti al 31.12.2023 rilevati in Tabella 1 con il personale rilevato in Tabella 3 e con i presenti rilevati in Tabella 10 (Squadratura 3)(*)</v>
      </c>
      <c r="B3" s="256"/>
    </row>
    <row r="4" s="255" customFormat="true" ht="11.4" hidden="false" customHeight="false" outlineLevel="0" collapsed="false">
      <c r="A4" s="1307" t="s">
        <v>1208</v>
      </c>
      <c r="B4" s="256"/>
    </row>
    <row r="5" customFormat="false" ht="13.2" hidden="false" customHeight="false" outlineLevel="0" collapsed="false">
      <c r="A5" s="1300"/>
      <c r="B5" s="1278"/>
      <c r="C5" s="1270" t="s">
        <v>1198</v>
      </c>
      <c r="D5" s="1270"/>
      <c r="E5" s="1270"/>
      <c r="F5" s="1270"/>
      <c r="G5" s="1270"/>
      <c r="H5" s="1270"/>
      <c r="I5" s="1270"/>
      <c r="J5" s="1270"/>
      <c r="K5" s="1270"/>
      <c r="L5" s="1270"/>
      <c r="M5" s="1270"/>
      <c r="N5" s="1270"/>
      <c r="O5" s="1270" t="s">
        <v>1199</v>
      </c>
      <c r="P5" s="1270"/>
      <c r="Q5" s="1270"/>
      <c r="R5" s="1270"/>
      <c r="S5" s="1270"/>
      <c r="T5" s="1270"/>
      <c r="U5" s="1270"/>
      <c r="V5" s="1270"/>
      <c r="W5" s="1270"/>
      <c r="X5" s="1270"/>
      <c r="Y5" s="1270"/>
      <c r="Z5" s="1270"/>
    </row>
    <row r="6" s="1308" customFormat="true" ht="64.5" hidden="false" customHeight="true" outlineLevel="0" collapsed="false">
      <c r="A6" s="1272" t="s">
        <v>1184</v>
      </c>
      <c r="B6" s="1272" t="s">
        <v>1172</v>
      </c>
      <c r="C6" s="1272" t="str">
        <f aca="false">"Presenti 31.12."&amp;t1!L1&amp;" (Tab 1)"</f>
        <v>Presenti 31.12.2023 (Tab 1)</v>
      </c>
      <c r="D6" s="1272" t="s">
        <v>1209</v>
      </c>
      <c r="E6" s="1272" t="s">
        <v>1210</v>
      </c>
      <c r="F6" s="1272" t="s">
        <v>1211</v>
      </c>
      <c r="G6" s="1272" t="s">
        <v>1212</v>
      </c>
      <c r="H6" s="1272" t="s">
        <v>1213</v>
      </c>
      <c r="I6" s="1272" t="s">
        <v>1214</v>
      </c>
      <c r="J6" s="1272" t="s">
        <v>1215</v>
      </c>
      <c r="K6" s="1272" t="s">
        <v>1216</v>
      </c>
      <c r="L6" s="1272" t="s">
        <v>1217</v>
      </c>
      <c r="M6" s="1272" t="s">
        <v>1218</v>
      </c>
      <c r="N6" s="1272" t="s">
        <v>1219</v>
      </c>
      <c r="O6" s="1272" t="str">
        <f aca="false">"Presenti 31.12."&amp;t1!L1&amp;" (Tab 1)"</f>
        <v>Presenti 31.12.2023 (Tab 1)</v>
      </c>
      <c r="P6" s="1272" t="s">
        <v>1209</v>
      </c>
      <c r="Q6" s="1272" t="s">
        <v>1210</v>
      </c>
      <c r="R6" s="1272" t="s">
        <v>1211</v>
      </c>
      <c r="S6" s="1272" t="s">
        <v>1212</v>
      </c>
      <c r="T6" s="1272" t="s">
        <v>1213</v>
      </c>
      <c r="U6" s="1272" t="s">
        <v>1214</v>
      </c>
      <c r="V6" s="1272" t="s">
        <v>1215</v>
      </c>
      <c r="W6" s="1272" t="s">
        <v>1216</v>
      </c>
      <c r="X6" s="1272" t="s">
        <v>1217</v>
      </c>
      <c r="Y6" s="1272" t="s">
        <v>1218</v>
      </c>
      <c r="Z6" s="1272" t="s">
        <v>1219</v>
      </c>
    </row>
    <row r="7" s="1310" customFormat="true" ht="20.4" hidden="false" customHeight="false" outlineLevel="0" collapsed="false">
      <c r="A7" s="1309"/>
      <c r="B7" s="1309"/>
      <c r="C7" s="1301" t="s">
        <v>1190</v>
      </c>
      <c r="D7" s="1301" t="s">
        <v>1191</v>
      </c>
      <c r="E7" s="1301" t="s">
        <v>1192</v>
      </c>
      <c r="F7" s="1301" t="s">
        <v>1193</v>
      </c>
      <c r="G7" s="1302" t="s">
        <v>1194</v>
      </c>
      <c r="H7" s="1302" t="s">
        <v>1204</v>
      </c>
      <c r="I7" s="1302" t="s">
        <v>1196</v>
      </c>
      <c r="J7" s="1302" t="s">
        <v>1220</v>
      </c>
      <c r="K7" s="1302" t="s">
        <v>1221</v>
      </c>
      <c r="L7" s="1302" t="s">
        <v>1222</v>
      </c>
      <c r="M7" s="1302" t="s">
        <v>1223</v>
      </c>
      <c r="N7" s="1302" t="s">
        <v>1224</v>
      </c>
      <c r="O7" s="1301" t="s">
        <v>1225</v>
      </c>
      <c r="P7" s="1301" t="s">
        <v>1226</v>
      </c>
      <c r="Q7" s="1301" t="s">
        <v>1227</v>
      </c>
      <c r="R7" s="1301" t="s">
        <v>1228</v>
      </c>
      <c r="S7" s="1302" t="s">
        <v>1229</v>
      </c>
      <c r="T7" s="1302" t="s">
        <v>1230</v>
      </c>
      <c r="U7" s="1302" t="s">
        <v>1231</v>
      </c>
      <c r="V7" s="1302" t="s">
        <v>1232</v>
      </c>
      <c r="W7" s="1302" t="s">
        <v>1233</v>
      </c>
      <c r="X7" s="1302" t="s">
        <v>1234</v>
      </c>
      <c r="Y7" s="1302" t="s">
        <v>1235</v>
      </c>
      <c r="Z7" s="1302" t="s">
        <v>1236</v>
      </c>
    </row>
    <row r="8" customFormat="false" ht="14.1" hidden="false" customHeight="true" outlineLevel="0" collapsed="false">
      <c r="A8" s="1277" t="str">
        <f aca="false">t1!A6</f>
        <v>SEGRETARIO A</v>
      </c>
      <c r="B8" s="1291" t="str">
        <f aca="false">t1!B6</f>
        <v>0D0102</v>
      </c>
      <c r="C8" s="350" t="n">
        <f aca="false">t1!K6</f>
        <v>0</v>
      </c>
      <c r="D8" s="350" t="n">
        <f aca="false">t3!K6</f>
        <v>0</v>
      </c>
      <c r="E8" s="1292" t="n">
        <f aca="false">t3!M6</f>
        <v>0</v>
      </c>
      <c r="F8" s="1292" t="n">
        <f aca="false">t3!O6</f>
        <v>0</v>
      </c>
      <c r="G8" s="1292" t="n">
        <f aca="false">t3!C6</f>
        <v>0</v>
      </c>
      <c r="H8" s="1292" t="n">
        <f aca="false">t3!E6</f>
        <v>0</v>
      </c>
      <c r="I8" s="1292" t="n">
        <f aca="false">t3!G6</f>
        <v>0</v>
      </c>
      <c r="J8" s="1292" t="n">
        <f aca="false">t3!I6</f>
        <v>0</v>
      </c>
      <c r="K8" s="1292" t="n">
        <f aca="false">C8+D8+E8+F8-G8-H8-I8-J8</f>
        <v>0</v>
      </c>
      <c r="L8" s="1292" t="n">
        <f aca="false">t10!AU6</f>
        <v>0</v>
      </c>
      <c r="M8" s="1292" t="str">
        <f aca="false">IF(C8&lt;(G8+H8+I8+J8),"ERRORE","OK")</f>
        <v>OK</v>
      </c>
      <c r="N8" s="1278" t="str">
        <f aca="false">IF(K8=L8,"OK","ERRORE")</f>
        <v>OK</v>
      </c>
      <c r="O8" s="350" t="n">
        <f aca="false">t1!L6</f>
        <v>0</v>
      </c>
      <c r="P8" s="350" t="n">
        <f aca="false">t3!L6</f>
        <v>0</v>
      </c>
      <c r="Q8" s="1292" t="n">
        <f aca="false">t3!N6</f>
        <v>0</v>
      </c>
      <c r="R8" s="1292" t="n">
        <f aca="false">t3!P6</f>
        <v>0</v>
      </c>
      <c r="S8" s="1292" t="n">
        <f aca="false">t3!D6</f>
        <v>0</v>
      </c>
      <c r="T8" s="1292" t="n">
        <f aca="false">t3!F6</f>
        <v>0</v>
      </c>
      <c r="U8" s="1292" t="n">
        <f aca="false">t3!H6</f>
        <v>0</v>
      </c>
      <c r="V8" s="1292" t="n">
        <f aca="false">t3!J6</f>
        <v>0</v>
      </c>
      <c r="W8" s="1292" t="n">
        <f aca="false">O8+P8+Q8+R8-S8-T8-U8-V8</f>
        <v>0</v>
      </c>
      <c r="X8" s="1292" t="n">
        <f aca="false">t10!AV6</f>
        <v>0</v>
      </c>
      <c r="Y8" s="1292" t="str">
        <f aca="false">IF(O8&lt;(S8+T8+U8+V8),"ERRORE","OK")</f>
        <v>OK</v>
      </c>
      <c r="Z8" s="1311" t="str">
        <f aca="false">IF(W8=X8,"OK","ERRORE")</f>
        <v>OK</v>
      </c>
    </row>
    <row r="9" customFormat="false" ht="14.1" hidden="false" customHeight="true" outlineLevel="0" collapsed="false">
      <c r="A9" s="1277" t="str">
        <f aca="false">t1!A7</f>
        <v>SEGRETARIO B</v>
      </c>
      <c r="B9" s="1291" t="str">
        <f aca="false">t1!B7</f>
        <v>0D0103</v>
      </c>
      <c r="C9" s="350" t="n">
        <f aca="false">t1!K7</f>
        <v>0</v>
      </c>
      <c r="D9" s="350" t="n">
        <f aca="false">t3!K7</f>
        <v>0</v>
      </c>
      <c r="E9" s="1292" t="n">
        <f aca="false">t3!M7</f>
        <v>0</v>
      </c>
      <c r="F9" s="1292" t="n">
        <f aca="false">t3!O7</f>
        <v>0</v>
      </c>
      <c r="G9" s="1292" t="n">
        <f aca="false">t3!C7</f>
        <v>0</v>
      </c>
      <c r="H9" s="1292" t="n">
        <f aca="false">t3!E7</f>
        <v>0</v>
      </c>
      <c r="I9" s="1292" t="n">
        <f aca="false">t3!G7</f>
        <v>0</v>
      </c>
      <c r="J9" s="1292" t="n">
        <f aca="false">t3!I7</f>
        <v>0</v>
      </c>
      <c r="K9" s="1292" t="n">
        <f aca="false">C9+D9+E9+F9-G9-H9-I9-J9</f>
        <v>0</v>
      </c>
      <c r="L9" s="1292" t="n">
        <f aca="false">t10!AU7</f>
        <v>0</v>
      </c>
      <c r="M9" s="1292" t="str">
        <f aca="false">IF(C9&lt;(G9+H9+I9+J9),"ERRORE","OK")</f>
        <v>OK</v>
      </c>
      <c r="N9" s="1278" t="str">
        <f aca="false">IF(K9=L9,"OK","ERRORE")</f>
        <v>OK</v>
      </c>
      <c r="O9" s="350" t="n">
        <f aca="false">t1!L7</f>
        <v>0</v>
      </c>
      <c r="P9" s="350" t="n">
        <f aca="false">t3!L7</f>
        <v>0</v>
      </c>
      <c r="Q9" s="1292" t="n">
        <f aca="false">t3!N7</f>
        <v>0</v>
      </c>
      <c r="R9" s="1292" t="n">
        <f aca="false">t3!P7</f>
        <v>0</v>
      </c>
      <c r="S9" s="1292" t="n">
        <f aca="false">t3!D7</f>
        <v>0</v>
      </c>
      <c r="T9" s="1292" t="n">
        <f aca="false">t3!F7</f>
        <v>0</v>
      </c>
      <c r="U9" s="1292" t="n">
        <f aca="false">t3!H7</f>
        <v>0</v>
      </c>
      <c r="V9" s="1292" t="n">
        <f aca="false">t3!J7</f>
        <v>0</v>
      </c>
      <c r="W9" s="1292" t="n">
        <f aca="false">O9+P9+Q9+R9-S9-T9-U9-V9</f>
        <v>0</v>
      </c>
      <c r="X9" s="1292" t="n">
        <f aca="false">t10!AV7</f>
        <v>0</v>
      </c>
      <c r="Y9" s="1292" t="str">
        <f aca="false">IF(O9&lt;(S9+T9+U9+V9),"ERRORE","OK")</f>
        <v>OK</v>
      </c>
      <c r="Z9" s="1311" t="str">
        <f aca="false">IF(W9=X9,"OK","ERRORE")</f>
        <v>OK</v>
      </c>
    </row>
    <row r="10" customFormat="false" ht="14.1" hidden="false" customHeight="true" outlineLevel="0" collapsed="false">
      <c r="A10" s="1277" t="str">
        <f aca="false">t1!A8</f>
        <v>SEGRETARIO C</v>
      </c>
      <c r="B10" s="1291" t="str">
        <f aca="false">t1!B8</f>
        <v>0D0485</v>
      </c>
      <c r="C10" s="350" t="n">
        <f aca="false">t1!K8</f>
        <v>0</v>
      </c>
      <c r="D10" s="350" t="n">
        <f aca="false">t3!K8</f>
        <v>0</v>
      </c>
      <c r="E10" s="1292" t="n">
        <f aca="false">t3!M8</f>
        <v>0</v>
      </c>
      <c r="F10" s="1292" t="n">
        <f aca="false">t3!O8</f>
        <v>0</v>
      </c>
      <c r="G10" s="1292" t="n">
        <f aca="false">t3!C8</f>
        <v>0</v>
      </c>
      <c r="H10" s="1292" t="n">
        <f aca="false">t3!E8</f>
        <v>0</v>
      </c>
      <c r="I10" s="1292" t="n">
        <f aca="false">t3!G8</f>
        <v>0</v>
      </c>
      <c r="J10" s="1292" t="n">
        <f aca="false">t3!I8</f>
        <v>0</v>
      </c>
      <c r="K10" s="1292" t="n">
        <f aca="false">C10+D10+E10+F10-G10-H10-I10-J10</f>
        <v>0</v>
      </c>
      <c r="L10" s="1292" t="n">
        <f aca="false">t10!AU8</f>
        <v>0</v>
      </c>
      <c r="M10" s="1292" t="str">
        <f aca="false">IF(C10&lt;(G10+H10+I10+J10),"ERRORE","OK")</f>
        <v>OK</v>
      </c>
      <c r="N10" s="1278" t="str">
        <f aca="false">IF(K10=L10,"OK","ERRORE")</f>
        <v>OK</v>
      </c>
      <c r="O10" s="350" t="n">
        <f aca="false">t1!L8</f>
        <v>0</v>
      </c>
      <c r="P10" s="350" t="n">
        <f aca="false">t3!L8</f>
        <v>0</v>
      </c>
      <c r="Q10" s="1292" t="n">
        <f aca="false">t3!N8</f>
        <v>0</v>
      </c>
      <c r="R10" s="1292" t="n">
        <f aca="false">t3!P8</f>
        <v>0</v>
      </c>
      <c r="S10" s="1292" t="n">
        <f aca="false">t3!D8</f>
        <v>0</v>
      </c>
      <c r="T10" s="1292" t="n">
        <f aca="false">t3!F8</f>
        <v>0</v>
      </c>
      <c r="U10" s="1292" t="n">
        <f aca="false">t3!H8</f>
        <v>0</v>
      </c>
      <c r="V10" s="1292" t="n">
        <f aca="false">t3!J8</f>
        <v>0</v>
      </c>
      <c r="W10" s="1292" t="n">
        <f aca="false">O10+P10+Q10+R10-S10-T10-U10-V10</f>
        <v>0</v>
      </c>
      <c r="X10" s="1292" t="n">
        <f aca="false">t10!AV8</f>
        <v>0</v>
      </c>
      <c r="Y10" s="1292" t="str">
        <f aca="false">IF(O10&lt;(S10+T10+U10+V10),"ERRORE","OK")</f>
        <v>OK</v>
      </c>
      <c r="Z10" s="1311" t="str">
        <f aca="false">IF(W10=X10,"OK","ERRORE")</f>
        <v>OK</v>
      </c>
    </row>
    <row r="11" customFormat="false" ht="14.1" hidden="false" customHeight="true" outlineLevel="0" collapsed="false">
      <c r="A11" s="1277" t="str">
        <f aca="false">t1!A9</f>
        <v>DIRETTORE  GENERALE</v>
      </c>
      <c r="B11" s="1291" t="str">
        <f aca="false">t1!B9</f>
        <v>0D0097</v>
      </c>
      <c r="C11" s="350" t="n">
        <f aca="false">t1!K9</f>
        <v>0</v>
      </c>
      <c r="D11" s="350" t="n">
        <f aca="false">t3!K9</f>
        <v>0</v>
      </c>
      <c r="E11" s="1292" t="n">
        <f aca="false">t3!M9</f>
        <v>0</v>
      </c>
      <c r="F11" s="1292" t="n">
        <f aca="false">t3!O9</f>
        <v>0</v>
      </c>
      <c r="G11" s="1292" t="n">
        <f aca="false">t3!C9</f>
        <v>0</v>
      </c>
      <c r="H11" s="1292" t="n">
        <f aca="false">t3!E9</f>
        <v>0</v>
      </c>
      <c r="I11" s="1292" t="n">
        <f aca="false">t3!G9</f>
        <v>0</v>
      </c>
      <c r="J11" s="1292" t="n">
        <f aca="false">t3!I9</f>
        <v>0</v>
      </c>
      <c r="K11" s="1292" t="n">
        <f aca="false">C11+D11+E11+F11-G11-H11-I11-J11</f>
        <v>0</v>
      </c>
      <c r="L11" s="1292" t="n">
        <f aca="false">t10!AU9</f>
        <v>0</v>
      </c>
      <c r="M11" s="1292" t="str">
        <f aca="false">IF(C11&lt;(G11+H11+I11+J11),"ERRORE","OK")</f>
        <v>OK</v>
      </c>
      <c r="N11" s="1278" t="str">
        <f aca="false">IF(K11=L11,"OK","ERRORE")</f>
        <v>OK</v>
      </c>
      <c r="O11" s="350" t="n">
        <f aca="false">t1!L9</f>
        <v>0</v>
      </c>
      <c r="P11" s="350" t="n">
        <f aca="false">t3!L9</f>
        <v>0</v>
      </c>
      <c r="Q11" s="1292" t="n">
        <f aca="false">t3!N9</f>
        <v>0</v>
      </c>
      <c r="R11" s="1292" t="n">
        <f aca="false">t3!P9</f>
        <v>0</v>
      </c>
      <c r="S11" s="1292" t="n">
        <f aca="false">t3!D9</f>
        <v>0</v>
      </c>
      <c r="T11" s="1292" t="n">
        <f aca="false">t3!F9</f>
        <v>0</v>
      </c>
      <c r="U11" s="1292" t="n">
        <f aca="false">t3!H9</f>
        <v>0</v>
      </c>
      <c r="V11" s="1292" t="n">
        <f aca="false">t3!J9</f>
        <v>0</v>
      </c>
      <c r="W11" s="1292" t="n">
        <f aca="false">O11+P11+Q11+R11-S11-T11-U11-V11</f>
        <v>0</v>
      </c>
      <c r="X11" s="1292" t="n">
        <f aca="false">t10!AV9</f>
        <v>0</v>
      </c>
      <c r="Y11" s="1292" t="str">
        <f aca="false">IF(O11&lt;(S11+T11+U11+V11),"ERRORE","OK")</f>
        <v>OK</v>
      </c>
      <c r="Z11" s="1311" t="str">
        <f aca="false">IF(W11=X11,"OK","ERRORE")</f>
        <v>OK</v>
      </c>
    </row>
    <row r="12" customFormat="false" ht="14.1" hidden="false" customHeight="true" outlineLevel="0" collapsed="false">
      <c r="A12" s="1277" t="str">
        <f aca="false">t1!A10</f>
        <v>ALTE SPECIALIZZ. FUORI D.O.</v>
      </c>
      <c r="B12" s="1291" t="str">
        <f aca="false">t1!B10</f>
        <v>0D0095</v>
      </c>
      <c r="C12" s="350" t="n">
        <f aca="false">t1!K10</f>
        <v>0</v>
      </c>
      <c r="D12" s="350" t="n">
        <f aca="false">t3!K10</f>
        <v>0</v>
      </c>
      <c r="E12" s="1292" t="n">
        <f aca="false">t3!M10</f>
        <v>0</v>
      </c>
      <c r="F12" s="1292" t="n">
        <f aca="false">t3!O10</f>
        <v>0</v>
      </c>
      <c r="G12" s="1292" t="n">
        <f aca="false">t3!C10</f>
        <v>0</v>
      </c>
      <c r="H12" s="1292" t="n">
        <f aca="false">t3!E10</f>
        <v>0</v>
      </c>
      <c r="I12" s="1292" t="n">
        <f aca="false">t3!G10</f>
        <v>0</v>
      </c>
      <c r="J12" s="1292" t="n">
        <f aca="false">t3!I10</f>
        <v>0</v>
      </c>
      <c r="K12" s="1292" t="n">
        <f aca="false">C12+D12+E12+F12-G12-H12-I12-J12</f>
        <v>0</v>
      </c>
      <c r="L12" s="1292" t="n">
        <f aca="false">t10!AU10</f>
        <v>0</v>
      </c>
      <c r="M12" s="1292" t="str">
        <f aca="false">IF(C12&lt;(G12+H12+I12+J12),"ERRORE","OK")</f>
        <v>OK</v>
      </c>
      <c r="N12" s="1278" t="str">
        <f aca="false">IF(K12=L12,"OK","ERRORE")</f>
        <v>OK</v>
      </c>
      <c r="O12" s="350" t="n">
        <f aca="false">t1!L10</f>
        <v>0</v>
      </c>
      <c r="P12" s="350" t="n">
        <f aca="false">t3!L10</f>
        <v>0</v>
      </c>
      <c r="Q12" s="1292" t="n">
        <f aca="false">t3!N10</f>
        <v>0</v>
      </c>
      <c r="R12" s="1292" t="n">
        <f aca="false">t3!P10</f>
        <v>0</v>
      </c>
      <c r="S12" s="1292" t="n">
        <f aca="false">t3!D10</f>
        <v>0</v>
      </c>
      <c r="T12" s="1292" t="n">
        <f aca="false">t3!F10</f>
        <v>0</v>
      </c>
      <c r="U12" s="1292" t="n">
        <f aca="false">t3!H10</f>
        <v>0</v>
      </c>
      <c r="V12" s="1292" t="n">
        <f aca="false">t3!J10</f>
        <v>0</v>
      </c>
      <c r="W12" s="1292" t="n">
        <f aca="false">O12+P12+Q12+R12-S12-T12-U12-V12</f>
        <v>0</v>
      </c>
      <c r="X12" s="1292" t="n">
        <f aca="false">t10!AV10</f>
        <v>0</v>
      </c>
      <c r="Y12" s="1292" t="str">
        <f aca="false">IF(O12&lt;(S12+T12+U12+V12),"ERRORE","OK")</f>
        <v>OK</v>
      </c>
      <c r="Z12" s="1311" t="str">
        <f aca="false">IF(W12=X12,"OK","ERRORE")</f>
        <v>OK</v>
      </c>
    </row>
    <row r="13" customFormat="false" ht="14.1" hidden="false" customHeight="true" outlineLevel="0" collapsed="false">
      <c r="A13" s="1277" t="str">
        <f aca="false">t1!A11</f>
        <v>DIRIGENTE A TEMPO DETERMINATO FUORI D.O.</v>
      </c>
      <c r="B13" s="1291" t="str">
        <f aca="false">t1!B11</f>
        <v>0D0098</v>
      </c>
      <c r="C13" s="350" t="n">
        <f aca="false">t1!K11</f>
        <v>0</v>
      </c>
      <c r="D13" s="350" t="n">
        <f aca="false">t3!K11</f>
        <v>0</v>
      </c>
      <c r="E13" s="1292" t="n">
        <f aca="false">t3!M11</f>
        <v>0</v>
      </c>
      <c r="F13" s="1292" t="n">
        <f aca="false">t3!O11</f>
        <v>0</v>
      </c>
      <c r="G13" s="1292" t="n">
        <f aca="false">t3!C11</f>
        <v>0</v>
      </c>
      <c r="H13" s="1292" t="n">
        <f aca="false">t3!E11</f>
        <v>0</v>
      </c>
      <c r="I13" s="1292" t="n">
        <f aca="false">t3!G11</f>
        <v>0</v>
      </c>
      <c r="J13" s="1292" t="n">
        <f aca="false">t3!I11</f>
        <v>0</v>
      </c>
      <c r="K13" s="1292" t="n">
        <f aca="false">C13+D13+E13+F13-G13-H13-I13-J13</f>
        <v>0</v>
      </c>
      <c r="L13" s="1292" t="n">
        <f aca="false">t10!AU11</f>
        <v>0</v>
      </c>
      <c r="M13" s="1292" t="str">
        <f aca="false">IF(C13&lt;(G13+H13+I13+J13),"ERRORE","OK")</f>
        <v>OK</v>
      </c>
      <c r="N13" s="1278" t="str">
        <f aca="false">IF(K13=L13,"OK","ERRORE")</f>
        <v>OK</v>
      </c>
      <c r="O13" s="350" t="n">
        <f aca="false">t1!L11</f>
        <v>0</v>
      </c>
      <c r="P13" s="350" t="n">
        <f aca="false">t3!L11</f>
        <v>0</v>
      </c>
      <c r="Q13" s="1292" t="n">
        <f aca="false">t3!N11</f>
        <v>0</v>
      </c>
      <c r="R13" s="1292" t="n">
        <f aca="false">t3!P11</f>
        <v>0</v>
      </c>
      <c r="S13" s="1292" t="n">
        <f aca="false">t3!D11</f>
        <v>0</v>
      </c>
      <c r="T13" s="1292" t="n">
        <f aca="false">t3!F11</f>
        <v>0</v>
      </c>
      <c r="U13" s="1292" t="n">
        <f aca="false">t3!H11</f>
        <v>0</v>
      </c>
      <c r="V13" s="1292" t="n">
        <f aca="false">t3!J11</f>
        <v>0</v>
      </c>
      <c r="W13" s="1292" t="n">
        <f aca="false">O13+P13+Q13+R13-S13-T13-U13-V13</f>
        <v>0</v>
      </c>
      <c r="X13" s="1292" t="n">
        <f aca="false">t10!AV11</f>
        <v>0</v>
      </c>
      <c r="Y13" s="1292" t="str">
        <f aca="false">IF(O13&lt;(S13+T13+U13+V13),"ERRORE","OK")</f>
        <v>OK</v>
      </c>
      <c r="Z13" s="1311" t="str">
        <f aca="false">IF(W13=X13,"OK","ERRORE")</f>
        <v>OK</v>
      </c>
    </row>
    <row r="14" customFormat="false" ht="14.1" hidden="false" customHeight="true" outlineLevel="0" collapsed="false">
      <c r="A14" s="1277" t="str">
        <f aca="false">t1!A12</f>
        <v>SEGRETARIO GENERALE CCIAA</v>
      </c>
      <c r="B14" s="1291" t="str">
        <f aca="false">t1!B12</f>
        <v>0D0104</v>
      </c>
      <c r="C14" s="350" t="n">
        <f aca="false">t1!K12</f>
        <v>0</v>
      </c>
      <c r="D14" s="350" t="n">
        <f aca="false">t3!K12</f>
        <v>0</v>
      </c>
      <c r="E14" s="1292" t="n">
        <f aca="false">t3!M12</f>
        <v>0</v>
      </c>
      <c r="F14" s="1292" t="n">
        <f aca="false">t3!O12</f>
        <v>0</v>
      </c>
      <c r="G14" s="1292" t="n">
        <f aca="false">t3!C12</f>
        <v>0</v>
      </c>
      <c r="H14" s="1292" t="n">
        <f aca="false">t3!E12</f>
        <v>0</v>
      </c>
      <c r="I14" s="1292" t="n">
        <f aca="false">t3!G12</f>
        <v>0</v>
      </c>
      <c r="J14" s="1292" t="n">
        <f aca="false">t3!I12</f>
        <v>0</v>
      </c>
      <c r="K14" s="1292" t="n">
        <f aca="false">C14+D14+E14+F14-G14-H14-I14-J14</f>
        <v>0</v>
      </c>
      <c r="L14" s="1292" t="n">
        <f aca="false">t10!AU12</f>
        <v>0</v>
      </c>
      <c r="M14" s="1292" t="str">
        <f aca="false">IF(C14&lt;(G14+H14+I14+J14),"ERRORE","OK")</f>
        <v>OK</v>
      </c>
      <c r="N14" s="1278" t="str">
        <f aca="false">IF(K14=L14,"OK","ERRORE")</f>
        <v>OK</v>
      </c>
      <c r="O14" s="350" t="n">
        <f aca="false">t1!L12</f>
        <v>0</v>
      </c>
      <c r="P14" s="350" t="n">
        <f aca="false">t3!L12</f>
        <v>0</v>
      </c>
      <c r="Q14" s="1292" t="n">
        <f aca="false">t3!N12</f>
        <v>0</v>
      </c>
      <c r="R14" s="1292" t="n">
        <f aca="false">t3!P12</f>
        <v>0</v>
      </c>
      <c r="S14" s="1292" t="n">
        <f aca="false">t3!D12</f>
        <v>0</v>
      </c>
      <c r="T14" s="1292" t="n">
        <f aca="false">t3!F12</f>
        <v>0</v>
      </c>
      <c r="U14" s="1292" t="n">
        <f aca="false">t3!H12</f>
        <v>0</v>
      </c>
      <c r="V14" s="1292" t="n">
        <f aca="false">t3!J12</f>
        <v>0</v>
      </c>
      <c r="W14" s="1292" t="n">
        <f aca="false">O14+P14+Q14+R14-S14-T14-U14-V14</f>
        <v>0</v>
      </c>
      <c r="X14" s="1292" t="n">
        <f aca="false">t10!AV12</f>
        <v>0</v>
      </c>
      <c r="Y14" s="1292" t="str">
        <f aca="false">IF(O14&lt;(S14+T14+U14+V14),"ERRORE","OK")</f>
        <v>OK</v>
      </c>
      <c r="Z14" s="1311" t="str">
        <f aca="false">IF(W14=X14,"OK","ERRORE")</f>
        <v>OK</v>
      </c>
    </row>
    <row r="15" customFormat="false" ht="14.1" hidden="false" customHeight="true" outlineLevel="0" collapsed="false">
      <c r="A15" s="1277" t="str">
        <f aca="false">t1!A13</f>
        <v>DIRIGENTE A TEMPO INDETERMINATO</v>
      </c>
      <c r="B15" s="1291" t="str">
        <f aca="false">t1!B13</f>
        <v>0D0164</v>
      </c>
      <c r="C15" s="350" t="n">
        <f aca="false">t1!K13</f>
        <v>0</v>
      </c>
      <c r="D15" s="350" t="n">
        <f aca="false">t3!K13</f>
        <v>0</v>
      </c>
      <c r="E15" s="1292" t="n">
        <f aca="false">t3!M13</f>
        <v>0</v>
      </c>
      <c r="F15" s="1292" t="n">
        <f aca="false">t3!O13</f>
        <v>0</v>
      </c>
      <c r="G15" s="1292" t="n">
        <f aca="false">t3!C13</f>
        <v>0</v>
      </c>
      <c r="H15" s="1292" t="n">
        <f aca="false">t3!E13</f>
        <v>0</v>
      </c>
      <c r="I15" s="1292" t="n">
        <f aca="false">t3!G13</f>
        <v>0</v>
      </c>
      <c r="J15" s="1292" t="n">
        <f aca="false">t3!I13</f>
        <v>0</v>
      </c>
      <c r="K15" s="1292" t="n">
        <f aca="false">C15+D15+E15+F15-G15-H15-I15-J15</f>
        <v>0</v>
      </c>
      <c r="L15" s="1292" t="n">
        <f aca="false">t10!AU13</f>
        <v>0</v>
      </c>
      <c r="M15" s="1292" t="str">
        <f aca="false">IF(C15&lt;(G15+H15+I15+J15),"ERRORE","OK")</f>
        <v>OK</v>
      </c>
      <c r="N15" s="1278" t="str">
        <f aca="false">IF(K15=L15,"OK","ERRORE")</f>
        <v>OK</v>
      </c>
      <c r="O15" s="350" t="n">
        <f aca="false">t1!L13</f>
        <v>0</v>
      </c>
      <c r="P15" s="350" t="n">
        <f aca="false">t3!L13</f>
        <v>0</v>
      </c>
      <c r="Q15" s="1292" t="n">
        <f aca="false">t3!N13</f>
        <v>0</v>
      </c>
      <c r="R15" s="1292" t="n">
        <f aca="false">t3!P13</f>
        <v>0</v>
      </c>
      <c r="S15" s="1292" t="n">
        <f aca="false">t3!D13</f>
        <v>0</v>
      </c>
      <c r="T15" s="1292" t="n">
        <f aca="false">t3!F13</f>
        <v>0</v>
      </c>
      <c r="U15" s="1292" t="n">
        <f aca="false">t3!H13</f>
        <v>0</v>
      </c>
      <c r="V15" s="1292" t="n">
        <f aca="false">t3!J13</f>
        <v>0</v>
      </c>
      <c r="W15" s="1292" t="n">
        <f aca="false">O15+P15+Q15+R15-S15-T15-U15-V15</f>
        <v>0</v>
      </c>
      <c r="X15" s="1292" t="n">
        <f aca="false">t10!AV13</f>
        <v>0</v>
      </c>
      <c r="Y15" s="1292" t="str">
        <f aca="false">IF(O15&lt;(S15+T15+U15+V15),"ERRORE","OK")</f>
        <v>OK</v>
      </c>
      <c r="Z15" s="1311" t="str">
        <f aca="false">IF(W15=X15,"OK","ERRORE")</f>
        <v>OK</v>
      </c>
    </row>
    <row r="16" customFormat="false" ht="14.1" hidden="false" customHeight="true" outlineLevel="0" collapsed="false">
      <c r="A16" s="1277" t="str">
        <f aca="false">t1!A14</f>
        <v>DIRIGENTE A TEMPO DETERMINATO IN D.O.</v>
      </c>
      <c r="B16" s="1291" t="str">
        <f aca="false">t1!B14</f>
        <v>0D0165</v>
      </c>
      <c r="C16" s="350" t="n">
        <f aca="false">t1!K14</f>
        <v>0</v>
      </c>
      <c r="D16" s="350" t="n">
        <f aca="false">t3!K14</f>
        <v>0</v>
      </c>
      <c r="E16" s="1292" t="n">
        <f aca="false">t3!M14</f>
        <v>0</v>
      </c>
      <c r="F16" s="1292" t="n">
        <f aca="false">t3!O14</f>
        <v>0</v>
      </c>
      <c r="G16" s="1292" t="n">
        <f aca="false">t3!C14</f>
        <v>0</v>
      </c>
      <c r="H16" s="1292" t="n">
        <f aca="false">t3!E14</f>
        <v>0</v>
      </c>
      <c r="I16" s="1292" t="n">
        <f aca="false">t3!G14</f>
        <v>0</v>
      </c>
      <c r="J16" s="1292" t="n">
        <f aca="false">t3!I14</f>
        <v>0</v>
      </c>
      <c r="K16" s="1292" t="n">
        <f aca="false">C16+D16+E16+F16-G16-H16-I16-J16</f>
        <v>0</v>
      </c>
      <c r="L16" s="1292" t="n">
        <f aca="false">t10!AU14</f>
        <v>0</v>
      </c>
      <c r="M16" s="1292" t="str">
        <f aca="false">IF(C16&lt;(G16+H16+I16+J16),"ERRORE","OK")</f>
        <v>OK</v>
      </c>
      <c r="N16" s="1278" t="str">
        <f aca="false">IF(K16=L16,"OK","ERRORE")</f>
        <v>OK</v>
      </c>
      <c r="O16" s="350" t="n">
        <f aca="false">t1!L14</f>
        <v>0</v>
      </c>
      <c r="P16" s="350" t="n">
        <f aca="false">t3!L14</f>
        <v>0</v>
      </c>
      <c r="Q16" s="1292" t="n">
        <f aca="false">t3!N14</f>
        <v>0</v>
      </c>
      <c r="R16" s="1292" t="n">
        <f aca="false">t3!P14</f>
        <v>0</v>
      </c>
      <c r="S16" s="1292" t="n">
        <f aca="false">t3!D14</f>
        <v>0</v>
      </c>
      <c r="T16" s="1292" t="n">
        <f aca="false">t3!F14</f>
        <v>0</v>
      </c>
      <c r="U16" s="1292" t="n">
        <f aca="false">t3!H14</f>
        <v>0</v>
      </c>
      <c r="V16" s="1292" t="n">
        <f aca="false">t3!J14</f>
        <v>0</v>
      </c>
      <c r="W16" s="1292" t="n">
        <f aca="false">O16+P16+Q16+R16-S16-T16-U16-V16</f>
        <v>0</v>
      </c>
      <c r="X16" s="1292" t="n">
        <f aca="false">t10!AV14</f>
        <v>0</v>
      </c>
      <c r="Y16" s="1292" t="str">
        <f aca="false">IF(O16&lt;(S16+T16+U16+V16),"ERRORE","OK")</f>
        <v>OK</v>
      </c>
      <c r="Z16" s="1311" t="str">
        <f aca="false">IF(W16=X16,"OK","ERRORE")</f>
        <v>OK</v>
      </c>
    </row>
    <row r="17" customFormat="false" ht="14.1" hidden="false" customHeight="true" outlineLevel="0" collapsed="false">
      <c r="A17" s="1277" t="str">
        <f aca="false">t1!A15</f>
        <v>ALTE SPECIALIZZ. IN D.O. </v>
      </c>
      <c r="B17" s="1291" t="str">
        <f aca="false">t1!B15</f>
        <v>0D0I95</v>
      </c>
      <c r="C17" s="350" t="n">
        <f aca="false">t1!K15</f>
        <v>0</v>
      </c>
      <c r="D17" s="350" t="n">
        <f aca="false">t3!K15</f>
        <v>0</v>
      </c>
      <c r="E17" s="1292" t="n">
        <f aca="false">t3!M15</f>
        <v>0</v>
      </c>
      <c r="F17" s="1292" t="n">
        <f aca="false">t3!O15</f>
        <v>0</v>
      </c>
      <c r="G17" s="1292" t="n">
        <f aca="false">t3!C15</f>
        <v>0</v>
      </c>
      <c r="H17" s="1292" t="n">
        <f aca="false">t3!E15</f>
        <v>0</v>
      </c>
      <c r="I17" s="1292" t="n">
        <f aca="false">t3!G15</f>
        <v>0</v>
      </c>
      <c r="J17" s="1292" t="n">
        <f aca="false">t3!I15</f>
        <v>0</v>
      </c>
      <c r="K17" s="1292" t="n">
        <f aca="false">C17+D17+E17+F17-G17-H17-I17-J17</f>
        <v>0</v>
      </c>
      <c r="L17" s="1292" t="n">
        <f aca="false">t10!AU15</f>
        <v>0</v>
      </c>
      <c r="M17" s="1292" t="str">
        <f aca="false">IF(C17&lt;(G17+H17+I17+J17),"ERRORE","OK")</f>
        <v>OK</v>
      </c>
      <c r="N17" s="1278" t="str">
        <f aca="false">IF(K17=L17,"OK","ERRORE")</f>
        <v>OK</v>
      </c>
      <c r="O17" s="350" t="n">
        <f aca="false">t1!L15</f>
        <v>0</v>
      </c>
      <c r="P17" s="350" t="n">
        <f aca="false">t3!L15</f>
        <v>0</v>
      </c>
      <c r="Q17" s="1292" t="n">
        <f aca="false">t3!N15</f>
        <v>0</v>
      </c>
      <c r="R17" s="1292" t="n">
        <f aca="false">t3!P15</f>
        <v>0</v>
      </c>
      <c r="S17" s="1292" t="n">
        <f aca="false">t3!D15</f>
        <v>0</v>
      </c>
      <c r="T17" s="1292" t="n">
        <f aca="false">t3!F15</f>
        <v>0</v>
      </c>
      <c r="U17" s="1292" t="n">
        <f aca="false">t3!H15</f>
        <v>0</v>
      </c>
      <c r="V17" s="1292" t="n">
        <f aca="false">t3!J15</f>
        <v>0</v>
      </c>
      <c r="W17" s="1292" t="n">
        <f aca="false">O17+P17+Q17+R17-S17-T17-U17-V17</f>
        <v>0</v>
      </c>
      <c r="X17" s="1292" t="n">
        <f aca="false">t10!AV15</f>
        <v>0</v>
      </c>
      <c r="Y17" s="1292" t="str">
        <f aca="false">IF(O17&lt;(S17+T17+U17+V17),"ERRORE","OK")</f>
        <v>OK</v>
      </c>
      <c r="Z17" s="1311" t="str">
        <f aca="false">IF(W17=X17,"OK","ERRORE")</f>
        <v>OK</v>
      </c>
    </row>
    <row r="18" customFormat="false" ht="14.1" hidden="false" customHeight="true" outlineLevel="0" collapsed="false">
      <c r="A18" s="1277" t="str">
        <f aca="false">t1!A16</f>
        <v>RESPONSABILE DEI SERVIZI O DEGLI UFFICI IN D.O</v>
      </c>
      <c r="B18" s="1291" t="str">
        <f aca="false">t1!B16</f>
        <v>0D0I96</v>
      </c>
      <c r="C18" s="350" t="n">
        <f aca="false">t1!K16</f>
        <v>0</v>
      </c>
      <c r="D18" s="350" t="n">
        <f aca="false">t3!K16</f>
        <v>0</v>
      </c>
      <c r="E18" s="1292" t="n">
        <f aca="false">t3!M16</f>
        <v>0</v>
      </c>
      <c r="F18" s="1292" t="n">
        <f aca="false">t3!O16</f>
        <v>0</v>
      </c>
      <c r="G18" s="1292" t="n">
        <f aca="false">t3!C16</f>
        <v>0</v>
      </c>
      <c r="H18" s="1292" t="n">
        <f aca="false">t3!E16</f>
        <v>0</v>
      </c>
      <c r="I18" s="1292" t="n">
        <f aca="false">t3!G16</f>
        <v>0</v>
      </c>
      <c r="J18" s="1292" t="n">
        <f aca="false">t3!I16</f>
        <v>0</v>
      </c>
      <c r="K18" s="1292" t="n">
        <f aca="false">C18+D18+E18+F18-G18-H18-I18-J18</f>
        <v>0</v>
      </c>
      <c r="L18" s="1292" t="n">
        <f aca="false">t10!AU16</f>
        <v>0</v>
      </c>
      <c r="M18" s="1292" t="str">
        <f aca="false">IF(C18&lt;(G18+H18+I18+J18),"ERRORE","OK")</f>
        <v>OK</v>
      </c>
      <c r="N18" s="1278" t="str">
        <f aca="false">IF(K18=L18,"OK","ERRORE")</f>
        <v>OK</v>
      </c>
      <c r="O18" s="350" t="n">
        <f aca="false">t1!L16</f>
        <v>0</v>
      </c>
      <c r="P18" s="350" t="n">
        <f aca="false">t3!L16</f>
        <v>0</v>
      </c>
      <c r="Q18" s="1292" t="n">
        <f aca="false">t3!N16</f>
        <v>0</v>
      </c>
      <c r="R18" s="1292" t="n">
        <f aca="false">t3!P16</f>
        <v>0</v>
      </c>
      <c r="S18" s="1292" t="n">
        <f aca="false">t3!D16</f>
        <v>0</v>
      </c>
      <c r="T18" s="1292" t="n">
        <f aca="false">t3!F16</f>
        <v>0</v>
      </c>
      <c r="U18" s="1292" t="n">
        <f aca="false">t3!H16</f>
        <v>0</v>
      </c>
      <c r="V18" s="1292" t="n">
        <f aca="false">t3!J16</f>
        <v>0</v>
      </c>
      <c r="W18" s="1292" t="n">
        <f aca="false">O18+P18+Q18+R18-S18-T18-U18-V18</f>
        <v>0</v>
      </c>
      <c r="X18" s="1292" t="n">
        <f aca="false">t10!AV16</f>
        <v>0</v>
      </c>
      <c r="Y18" s="1292" t="str">
        <f aca="false">IF(O18&lt;(S18+T18+U18+V18),"ERRORE","OK")</f>
        <v>OK</v>
      </c>
      <c r="Z18" s="1311" t="str">
        <f aca="false">IF(W18=X18,"OK","ERRORE")</f>
        <v>OK</v>
      </c>
    </row>
    <row r="19" customFormat="false" ht="14.1" hidden="false" customHeight="true" outlineLevel="0" collapsed="false">
      <c r="A19" s="1277" t="str">
        <f aca="false">t1!A17</f>
        <v>FUNZIONARI ED ELEVATA QUALIFICAZIONE</v>
      </c>
      <c r="B19" s="1291" t="str">
        <f aca="false">t1!B17</f>
        <v>0FZEQF</v>
      </c>
      <c r="C19" s="350" t="n">
        <f aca="false">t1!K17</f>
        <v>0</v>
      </c>
      <c r="D19" s="350" t="n">
        <f aca="false">t3!K17</f>
        <v>0</v>
      </c>
      <c r="E19" s="1292" t="n">
        <f aca="false">t3!M17</f>
        <v>0</v>
      </c>
      <c r="F19" s="1292" t="n">
        <f aca="false">t3!O17</f>
        <v>0</v>
      </c>
      <c r="G19" s="1292" t="n">
        <f aca="false">t3!C17</f>
        <v>0</v>
      </c>
      <c r="H19" s="1292" t="n">
        <f aca="false">t3!E17</f>
        <v>0</v>
      </c>
      <c r="I19" s="1292" t="n">
        <f aca="false">t3!G17</f>
        <v>0</v>
      </c>
      <c r="J19" s="1292" t="n">
        <f aca="false">t3!I17</f>
        <v>0</v>
      </c>
      <c r="K19" s="1292" t="n">
        <f aca="false">C19+D19+E19+F19-G19-H19-I19-J19</f>
        <v>0</v>
      </c>
      <c r="L19" s="1292" t="n">
        <f aca="false">t10!AU17</f>
        <v>0</v>
      </c>
      <c r="M19" s="1292" t="str">
        <f aca="false">IF(C19&lt;(G19+H19+I19+J19),"ERRORE","OK")</f>
        <v>OK</v>
      </c>
      <c r="N19" s="1278" t="str">
        <f aca="false">IF(K19=L19,"OK","ERRORE")</f>
        <v>OK</v>
      </c>
      <c r="O19" s="350" t="n">
        <f aca="false">t1!L17</f>
        <v>0</v>
      </c>
      <c r="P19" s="350" t="n">
        <f aca="false">t3!L17</f>
        <v>0</v>
      </c>
      <c r="Q19" s="1292" t="n">
        <f aca="false">t3!N17</f>
        <v>0</v>
      </c>
      <c r="R19" s="1292" t="n">
        <f aca="false">t3!P17</f>
        <v>0</v>
      </c>
      <c r="S19" s="1292" t="n">
        <f aca="false">t3!D17</f>
        <v>0</v>
      </c>
      <c r="T19" s="1292" t="n">
        <f aca="false">t3!F17</f>
        <v>0</v>
      </c>
      <c r="U19" s="1292" t="n">
        <f aca="false">t3!H17</f>
        <v>0</v>
      </c>
      <c r="V19" s="1292" t="n">
        <f aca="false">t3!J17</f>
        <v>0</v>
      </c>
      <c r="W19" s="1292" t="n">
        <f aca="false">O19+P19+Q19+R19-S19-T19-U19-V19</f>
        <v>0</v>
      </c>
      <c r="X19" s="1292" t="n">
        <f aca="false">t10!AV17</f>
        <v>0</v>
      </c>
      <c r="Y19" s="1292" t="str">
        <f aca="false">IF(O19&lt;(S19+T19+U19+V19),"ERRORE","OK")</f>
        <v>OK</v>
      </c>
      <c r="Z19" s="1311" t="str">
        <f aca="false">IF(W19=X19,"OK","ERRORE")</f>
        <v>OK</v>
      </c>
    </row>
    <row r="20" customFormat="false" ht="14.1" hidden="false" customHeight="true" outlineLevel="0" collapsed="false">
      <c r="A20" s="1277" t="str">
        <f aca="false">t1!A18</f>
        <v>ISTRUTTORI</v>
      </c>
      <c r="B20" s="1291" t="str">
        <f aca="false">t1!B18</f>
        <v>0IR000</v>
      </c>
      <c r="C20" s="350" t="n">
        <f aca="false">t1!K18</f>
        <v>0</v>
      </c>
      <c r="D20" s="350" t="n">
        <f aca="false">t3!K18</f>
        <v>0</v>
      </c>
      <c r="E20" s="1292" t="n">
        <f aca="false">t3!M18</f>
        <v>0</v>
      </c>
      <c r="F20" s="1292" t="n">
        <f aca="false">t3!O18</f>
        <v>0</v>
      </c>
      <c r="G20" s="1292" t="n">
        <f aca="false">t3!C18</f>
        <v>0</v>
      </c>
      <c r="H20" s="1292" t="n">
        <f aca="false">t3!E18</f>
        <v>0</v>
      </c>
      <c r="I20" s="1292" t="n">
        <f aca="false">t3!G18</f>
        <v>0</v>
      </c>
      <c r="J20" s="1292" t="n">
        <f aca="false">t3!I18</f>
        <v>0</v>
      </c>
      <c r="K20" s="1292" t="n">
        <f aca="false">C20+D20+E20+F20-G20-H20-I20-J20</f>
        <v>0</v>
      </c>
      <c r="L20" s="1292" t="n">
        <f aca="false">t10!AU18</f>
        <v>0</v>
      </c>
      <c r="M20" s="1292" t="str">
        <f aca="false">IF(C20&lt;(G20+H20+I20+J20),"ERRORE","OK")</f>
        <v>OK</v>
      </c>
      <c r="N20" s="1278" t="str">
        <f aca="false">IF(K20=L20,"OK","ERRORE")</f>
        <v>OK</v>
      </c>
      <c r="O20" s="350" t="n">
        <f aca="false">t1!L18</f>
        <v>0</v>
      </c>
      <c r="P20" s="350" t="n">
        <f aca="false">t3!L18</f>
        <v>0</v>
      </c>
      <c r="Q20" s="1292" t="n">
        <f aca="false">t3!N18</f>
        <v>0</v>
      </c>
      <c r="R20" s="1292" t="n">
        <f aca="false">t3!P18</f>
        <v>0</v>
      </c>
      <c r="S20" s="1292" t="n">
        <f aca="false">t3!D18</f>
        <v>0</v>
      </c>
      <c r="T20" s="1292" t="n">
        <f aca="false">t3!F18</f>
        <v>0</v>
      </c>
      <c r="U20" s="1292" t="n">
        <f aca="false">t3!H18</f>
        <v>0</v>
      </c>
      <c r="V20" s="1292" t="n">
        <f aca="false">t3!J18</f>
        <v>0</v>
      </c>
      <c r="W20" s="1292" t="n">
        <f aca="false">O20+P20+Q20+R20-S20-T20-U20-V20</f>
        <v>0</v>
      </c>
      <c r="X20" s="1292" t="n">
        <f aca="false">t10!AV18</f>
        <v>0</v>
      </c>
      <c r="Y20" s="1292" t="str">
        <f aca="false">IF(O20&lt;(S20+T20+U20+V20),"ERRORE","OK")</f>
        <v>OK</v>
      </c>
      <c r="Z20" s="1311" t="str">
        <f aca="false">IF(W20=X20,"OK","ERRORE")</f>
        <v>OK</v>
      </c>
    </row>
    <row r="21" customFormat="false" ht="14.1" hidden="false" customHeight="true" outlineLevel="0" collapsed="false">
      <c r="A21" s="1277" t="str">
        <f aca="false">t1!A19</f>
        <v>OPERATORI ESPERTI</v>
      </c>
      <c r="B21" s="1291" t="str">
        <f aca="false">t1!B19</f>
        <v>0OEESP</v>
      </c>
      <c r="C21" s="350" t="n">
        <f aca="false">t1!K19</f>
        <v>0</v>
      </c>
      <c r="D21" s="350" t="n">
        <f aca="false">t3!K19</f>
        <v>0</v>
      </c>
      <c r="E21" s="1292" t="n">
        <f aca="false">t3!M19</f>
        <v>0</v>
      </c>
      <c r="F21" s="1292" t="n">
        <f aca="false">t3!O19</f>
        <v>0</v>
      </c>
      <c r="G21" s="1292" t="n">
        <f aca="false">t3!C19</f>
        <v>0</v>
      </c>
      <c r="H21" s="1292" t="n">
        <f aca="false">t3!E19</f>
        <v>0</v>
      </c>
      <c r="I21" s="1292" t="n">
        <f aca="false">t3!G19</f>
        <v>0</v>
      </c>
      <c r="J21" s="1292" t="n">
        <f aca="false">t3!I19</f>
        <v>0</v>
      </c>
      <c r="K21" s="1292" t="n">
        <f aca="false">C21+D21+E21+F21-G21-H21-I21-J21</f>
        <v>0</v>
      </c>
      <c r="L21" s="1292" t="n">
        <f aca="false">t10!AU19</f>
        <v>0</v>
      </c>
      <c r="M21" s="1292" t="str">
        <f aca="false">IF(C21&lt;(G21+H21+I21+J21),"ERRORE","OK")</f>
        <v>OK</v>
      </c>
      <c r="N21" s="1278" t="str">
        <f aca="false">IF(K21=L21,"OK","ERRORE")</f>
        <v>OK</v>
      </c>
      <c r="O21" s="350" t="n">
        <f aca="false">t1!L19</f>
        <v>0</v>
      </c>
      <c r="P21" s="350" t="n">
        <f aca="false">t3!L19</f>
        <v>0</v>
      </c>
      <c r="Q21" s="1292" t="n">
        <f aca="false">t3!N19</f>
        <v>0</v>
      </c>
      <c r="R21" s="1292" t="n">
        <f aca="false">t3!P19</f>
        <v>0</v>
      </c>
      <c r="S21" s="1292" t="n">
        <f aca="false">t3!D19</f>
        <v>0</v>
      </c>
      <c r="T21" s="1292" t="n">
        <f aca="false">t3!F19</f>
        <v>0</v>
      </c>
      <c r="U21" s="1292" t="n">
        <f aca="false">t3!H19</f>
        <v>0</v>
      </c>
      <c r="V21" s="1292" t="n">
        <f aca="false">t3!J19</f>
        <v>0</v>
      </c>
      <c r="W21" s="1292" t="n">
        <f aca="false">O21+P21+Q21+R21-S21-T21-U21-V21</f>
        <v>0</v>
      </c>
      <c r="X21" s="1292" t="n">
        <f aca="false">t10!AV19</f>
        <v>0</v>
      </c>
      <c r="Y21" s="1292" t="str">
        <f aca="false">IF(O21&lt;(S21+T21+U21+V21),"ERRORE","OK")</f>
        <v>OK</v>
      </c>
      <c r="Z21" s="1311" t="str">
        <f aca="false">IF(W21=X21,"OK","ERRORE")</f>
        <v>OK</v>
      </c>
    </row>
    <row r="22" customFormat="false" ht="14.1" hidden="false" customHeight="true" outlineLevel="0" collapsed="false">
      <c r="A22" s="1277" t="str">
        <f aca="false">t1!A20</f>
        <v>OPERATORI</v>
      </c>
      <c r="B22" s="1291" t="str">
        <f aca="false">t1!B20</f>
        <v>0OP000</v>
      </c>
      <c r="C22" s="350" t="n">
        <f aca="false">t1!K20</f>
        <v>0</v>
      </c>
      <c r="D22" s="350" t="n">
        <f aca="false">t3!K20</f>
        <v>0</v>
      </c>
      <c r="E22" s="1292" t="n">
        <f aca="false">t3!M20</f>
        <v>0</v>
      </c>
      <c r="F22" s="1292" t="n">
        <f aca="false">t3!O20</f>
        <v>0</v>
      </c>
      <c r="G22" s="1292" t="n">
        <f aca="false">t3!C20</f>
        <v>0</v>
      </c>
      <c r="H22" s="1292" t="n">
        <f aca="false">t3!E20</f>
        <v>0</v>
      </c>
      <c r="I22" s="1292" t="n">
        <f aca="false">t3!G20</f>
        <v>0</v>
      </c>
      <c r="J22" s="1292" t="n">
        <f aca="false">t3!I20</f>
        <v>0</v>
      </c>
      <c r="K22" s="1292" t="n">
        <f aca="false">C22+D22+E22+F22-G22-H22-I22-J22</f>
        <v>0</v>
      </c>
      <c r="L22" s="1292" t="n">
        <f aca="false">t10!AU20</f>
        <v>0</v>
      </c>
      <c r="M22" s="1292" t="str">
        <f aca="false">IF(C22&lt;(G22+H22+I22+J22),"ERRORE","OK")</f>
        <v>OK</v>
      </c>
      <c r="N22" s="1278" t="str">
        <f aca="false">IF(K22=L22,"OK","ERRORE")</f>
        <v>OK</v>
      </c>
      <c r="O22" s="350" t="n">
        <f aca="false">t1!L20</f>
        <v>0</v>
      </c>
      <c r="P22" s="350" t="n">
        <f aca="false">t3!L20</f>
        <v>0</v>
      </c>
      <c r="Q22" s="1292" t="n">
        <f aca="false">t3!N20</f>
        <v>0</v>
      </c>
      <c r="R22" s="1292" t="n">
        <f aca="false">t3!P20</f>
        <v>0</v>
      </c>
      <c r="S22" s="1292" t="n">
        <f aca="false">t3!D20</f>
        <v>0</v>
      </c>
      <c r="T22" s="1292" t="n">
        <f aca="false">t3!F20</f>
        <v>0</v>
      </c>
      <c r="U22" s="1292" t="n">
        <f aca="false">t3!H20</f>
        <v>0</v>
      </c>
      <c r="V22" s="1292" t="n">
        <f aca="false">t3!J20</f>
        <v>0</v>
      </c>
      <c r="W22" s="1292" t="n">
        <f aca="false">O22+P22+Q22+R22-S22-T22-U22-V22</f>
        <v>0</v>
      </c>
      <c r="X22" s="1292" t="n">
        <f aca="false">t10!AV20</f>
        <v>0</v>
      </c>
      <c r="Y22" s="1292" t="str">
        <f aca="false">IF(O22&lt;(S22+T22+U22+V22),"ERRORE","OK")</f>
        <v>OK</v>
      </c>
      <c r="Z22" s="1311" t="str">
        <f aca="false">IF(W22=X22,"OK","ERRORE")</f>
        <v>OK</v>
      </c>
    </row>
    <row r="23" customFormat="false" ht="14.1" hidden="false" customHeight="true" outlineLevel="0" collapsed="false">
      <c r="A23" s="1277" t="str">
        <f aca="false">t1!A21</f>
        <v>CONTRATTISTI</v>
      </c>
      <c r="B23" s="1291" t="str">
        <f aca="false">t1!B21</f>
        <v>000061</v>
      </c>
      <c r="C23" s="350" t="n">
        <f aca="false">t1!K21</f>
        <v>0</v>
      </c>
      <c r="D23" s="350" t="n">
        <f aca="false">t3!K21</f>
        <v>0</v>
      </c>
      <c r="E23" s="1292" t="n">
        <f aca="false">t3!M21</f>
        <v>0</v>
      </c>
      <c r="F23" s="1292" t="n">
        <f aca="false">t3!O21</f>
        <v>0</v>
      </c>
      <c r="G23" s="1292" t="n">
        <f aca="false">t3!C21</f>
        <v>0</v>
      </c>
      <c r="H23" s="1292" t="n">
        <f aca="false">t3!E21</f>
        <v>0</v>
      </c>
      <c r="I23" s="1292" t="n">
        <f aca="false">t3!G21</f>
        <v>0</v>
      </c>
      <c r="J23" s="1292" t="n">
        <f aca="false">t3!I21</f>
        <v>0</v>
      </c>
      <c r="K23" s="1292" t="n">
        <f aca="false">C23+D23+E23+F23-G23-H23-I23-J23</f>
        <v>0</v>
      </c>
      <c r="L23" s="1292" t="n">
        <f aca="false">t10!AU21</f>
        <v>0</v>
      </c>
      <c r="M23" s="1292" t="str">
        <f aca="false">IF(C23&lt;(G23+H23+I23+J23),"ERRORE","OK")</f>
        <v>OK</v>
      </c>
      <c r="N23" s="1278" t="str">
        <f aca="false">IF(K23=L23,"OK","ERRORE")</f>
        <v>OK</v>
      </c>
      <c r="O23" s="350" t="n">
        <f aca="false">t1!L21</f>
        <v>0</v>
      </c>
      <c r="P23" s="350" t="n">
        <f aca="false">t3!L21</f>
        <v>0</v>
      </c>
      <c r="Q23" s="1292" t="n">
        <f aca="false">t3!N21</f>
        <v>0</v>
      </c>
      <c r="R23" s="1292" t="n">
        <f aca="false">t3!P21</f>
        <v>0</v>
      </c>
      <c r="S23" s="1292" t="n">
        <f aca="false">t3!D21</f>
        <v>0</v>
      </c>
      <c r="T23" s="1292" t="n">
        <f aca="false">t3!F21</f>
        <v>0</v>
      </c>
      <c r="U23" s="1292" t="n">
        <f aca="false">t3!H21</f>
        <v>0</v>
      </c>
      <c r="V23" s="1292" t="n">
        <f aca="false">t3!J21</f>
        <v>0</v>
      </c>
      <c r="W23" s="1292" t="n">
        <f aca="false">O23+P23+Q23+R23-S23-T23-U23-V23</f>
        <v>0</v>
      </c>
      <c r="X23" s="1292" t="n">
        <f aca="false">t10!AV21</f>
        <v>0</v>
      </c>
      <c r="Y23" s="1292" t="str">
        <f aca="false">IF(O23&lt;(S23+T23+U23+V23),"ERRORE","OK")</f>
        <v>OK</v>
      </c>
      <c r="Z23" s="1311" t="str">
        <f aca="false">IF(W23=X23,"OK","ERRORE")</f>
        <v>OK</v>
      </c>
    </row>
    <row r="24" customFormat="false" ht="14.1" hidden="false" customHeight="true" outlineLevel="0" collapsed="false">
      <c r="A24" s="1277" t="str">
        <f aca="false">t1!A22</f>
        <v>COLLABORATORE A T.D. ART. 90 TUEL</v>
      </c>
      <c r="B24" s="1291" t="str">
        <f aca="false">t1!B22</f>
        <v>000096</v>
      </c>
      <c r="C24" s="350" t="n">
        <f aca="false">t1!K22</f>
        <v>0</v>
      </c>
      <c r="D24" s="350" t="n">
        <f aca="false">t3!K22</f>
        <v>0</v>
      </c>
      <c r="E24" s="1292" t="n">
        <f aca="false">t3!M22</f>
        <v>0</v>
      </c>
      <c r="F24" s="1292" t="n">
        <f aca="false">t3!O22</f>
        <v>0</v>
      </c>
      <c r="G24" s="1292" t="n">
        <f aca="false">t3!C22</f>
        <v>0</v>
      </c>
      <c r="H24" s="1292" t="n">
        <f aca="false">t3!E22</f>
        <v>0</v>
      </c>
      <c r="I24" s="1292" t="n">
        <f aca="false">t3!G22</f>
        <v>0</v>
      </c>
      <c r="J24" s="1292" t="n">
        <f aca="false">t3!I22</f>
        <v>0</v>
      </c>
      <c r="K24" s="1292" t="n">
        <f aca="false">C24+D24+E24+F24-G24-H24-I24-J24</f>
        <v>0</v>
      </c>
      <c r="L24" s="1292" t="n">
        <f aca="false">t10!AU22</f>
        <v>0</v>
      </c>
      <c r="M24" s="1292" t="str">
        <f aca="false">IF(C24&lt;(G24+H24+I24+J24),"ERRORE","OK")</f>
        <v>OK</v>
      </c>
      <c r="N24" s="1278" t="str">
        <f aca="false">IF(K24=L24,"OK","ERRORE")</f>
        <v>OK</v>
      </c>
      <c r="O24" s="350" t="n">
        <f aca="false">t1!L22</f>
        <v>0</v>
      </c>
      <c r="P24" s="350" t="n">
        <f aca="false">t3!L22</f>
        <v>0</v>
      </c>
      <c r="Q24" s="1292" t="n">
        <f aca="false">t3!N22</f>
        <v>0</v>
      </c>
      <c r="R24" s="1292" t="n">
        <f aca="false">t3!P22</f>
        <v>0</v>
      </c>
      <c r="S24" s="1292" t="n">
        <f aca="false">t3!D22</f>
        <v>0</v>
      </c>
      <c r="T24" s="1292" t="n">
        <f aca="false">t3!F22</f>
        <v>0</v>
      </c>
      <c r="U24" s="1292" t="n">
        <f aca="false">t3!H22</f>
        <v>0</v>
      </c>
      <c r="V24" s="1292" t="n">
        <f aca="false">t3!J22</f>
        <v>0</v>
      </c>
      <c r="W24" s="1292" t="n">
        <f aca="false">O24+P24+Q24+R24-S24-T24-U24-V24</f>
        <v>0</v>
      </c>
      <c r="X24" s="1292" t="n">
        <f aca="false">t10!AV22</f>
        <v>0</v>
      </c>
      <c r="Y24" s="1292" t="str">
        <f aca="false">IF(O24&lt;(S24+T24+U24+V24),"ERRORE","OK")</f>
        <v>OK</v>
      </c>
      <c r="Z24" s="1311" t="str">
        <f aca="false">IF(W24=X24,"OK","ERRORE")</f>
        <v>OK</v>
      </c>
    </row>
    <row r="25" customFormat="false" ht="15.75" hidden="false" customHeight="true" outlineLevel="0" collapsed="false">
      <c r="A25" s="1277" t="str">
        <f aca="false">t1!A23</f>
        <v>TOTALE</v>
      </c>
      <c r="B25" s="1303"/>
      <c r="C25" s="350" t="n">
        <f aca="false">SUM(C8:C24)</f>
        <v>0</v>
      </c>
      <c r="D25" s="350" t="n">
        <f aca="false">SUM(D8:D24)</f>
        <v>0</v>
      </c>
      <c r="E25" s="350" t="n">
        <f aca="false">SUM(E8:E24)</f>
        <v>0</v>
      </c>
      <c r="F25" s="350" t="n">
        <f aca="false">SUM(F8:F24)</f>
        <v>0</v>
      </c>
      <c r="G25" s="350" t="n">
        <f aca="false">SUM(G8:G24)</f>
        <v>0</v>
      </c>
      <c r="H25" s="350" t="n">
        <f aca="false">SUM(H8:H24)</f>
        <v>0</v>
      </c>
      <c r="I25" s="350" t="n">
        <f aca="false">SUM(I8:I24)</f>
        <v>0</v>
      </c>
      <c r="J25" s="350" t="n">
        <f aca="false">SUM(J8:J24)</f>
        <v>0</v>
      </c>
      <c r="K25" s="350" t="n">
        <f aca="false">SUM(K8:K24)</f>
        <v>0</v>
      </c>
      <c r="L25" s="350" t="n">
        <f aca="false">SUM(L8:L24)</f>
        <v>0</v>
      </c>
      <c r="M25" s="1292" t="str">
        <f aca="false">IF(C25&lt;(G25+H25+I25+J25),"ERRORE","OK")</f>
        <v>OK</v>
      </c>
      <c r="N25" s="1278" t="str">
        <f aca="false">IF(K25=L25,"OK","ERRORE")</f>
        <v>OK</v>
      </c>
      <c r="O25" s="350" t="n">
        <f aca="false">SUM(O8:O24)</f>
        <v>0</v>
      </c>
      <c r="P25" s="350" t="n">
        <f aca="false">SUM(P8:P24)</f>
        <v>0</v>
      </c>
      <c r="Q25" s="350" t="n">
        <f aca="false">SUM(Q8:Q24)</f>
        <v>0</v>
      </c>
      <c r="R25" s="350" t="n">
        <f aca="false">SUM(R8:R24)</f>
        <v>0</v>
      </c>
      <c r="S25" s="350" t="n">
        <f aca="false">SUM(S8:S24)</f>
        <v>0</v>
      </c>
      <c r="T25" s="350" t="n">
        <f aca="false">SUM(T8:T24)</f>
        <v>0</v>
      </c>
      <c r="U25" s="350" t="n">
        <f aca="false">SUM(U8:U24)</f>
        <v>0</v>
      </c>
      <c r="V25" s="350" t="n">
        <f aca="false">SUM(V8:V24)</f>
        <v>0</v>
      </c>
      <c r="W25" s="350" t="n">
        <f aca="false">SUM(W8:W24)</f>
        <v>0</v>
      </c>
      <c r="X25" s="350" t="n">
        <f aca="false">SUM(X8:X24)</f>
        <v>0</v>
      </c>
      <c r="Y25" s="1292" t="str">
        <f aca="false">IF(O25&lt;(S25+T25+U25+V25),"ERRORE","OK")</f>
        <v>OK</v>
      </c>
      <c r="Z25" s="1311" t="str">
        <f aca="false">IF(W25=X25,"OK","ERRORE")</f>
        <v>OK</v>
      </c>
    </row>
  </sheetData>
  <sheetProtection algorithmName="SHA-512" hashValue="6fCIbICC/LO/uIzJ/L3AqaFIYzGjcUm7a4NdI7y3LNyAVL8fyb+eEBrJUJtn82RkIcTWkQ0wrXQ1F0bpdYpFfA==" saltValue="rb0b/cugspkjgNBHGONMPQ==" spinCount="100000" sheet="true" selectLockedCells="true" selectUnlockedCells="true"/>
  <mergeCells count="4">
    <mergeCell ref="A1:W1"/>
    <mergeCell ref="A2:L2"/>
    <mergeCell ref="C5:N5"/>
    <mergeCell ref="O5:Z5"/>
  </mergeCells>
  <printOptions headings="false" gridLines="false" gridLinesSet="true" horizontalCentered="true" verticalCentered="true"/>
  <pageMargins left="0.2" right="0" top="0.170138888888889" bottom="0.159722222222222"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33.xml><?xml version="1.0" encoding="utf-8"?>
<worksheet xmlns="http://schemas.openxmlformats.org/spreadsheetml/2006/main" xmlns:r="http://schemas.openxmlformats.org/officeDocument/2006/relationships">
  <sheetPr filterMode="false">
    <pageSetUpPr fitToPage="true"/>
  </sheetPr>
  <dimension ref="A1:J23"/>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5" topLeftCell="A6" activePane="bottomLeft" state="frozen"/>
      <selection pane="topLeft" activeCell="A1" activeCellId="0" sqref="A1"/>
      <selection pane="bottomLeft" activeCell="B5" activeCellId="0" sqref="B5"/>
    </sheetView>
  </sheetViews>
  <sheetFormatPr defaultColWidth="9.296875" defaultRowHeight="10.2" zeroHeight="false" outlineLevelRow="0" outlineLevelCol="0"/>
  <cols>
    <col collapsed="false" customWidth="true" hidden="false" outlineLevel="0" max="1" min="1" style="255" width="38.43"/>
    <col collapsed="false" customWidth="true" hidden="false" outlineLevel="0" max="2" min="2" style="256" width="11.72"/>
    <col collapsed="false" customWidth="true" hidden="false" outlineLevel="0" max="3" min="3" style="256" width="17"/>
    <col collapsed="false" customWidth="true" hidden="false" outlineLevel="0" max="8" min="4" style="256" width="15.72"/>
    <col collapsed="false" customWidth="true" hidden="false" outlineLevel="0" max="9" min="9" style="256" width="14.72"/>
    <col collapsed="false" customWidth="false" hidden="false" outlineLevel="0" max="1024" min="10" style="255" width="9.29"/>
  </cols>
  <sheetData>
    <row r="1" customFormat="false" ht="43.5" hidden="false" customHeight="true" outlineLevel="0" collapsed="false">
      <c r="A1" s="481" t="str">
        <f aca="false">t1!A1</f>
        <v>REGIONI ED AUTONOMIE LOCALI - anno 2023</v>
      </c>
      <c r="B1" s="481"/>
      <c r="C1" s="481"/>
      <c r="D1" s="481"/>
      <c r="E1" s="481"/>
      <c r="F1" s="481"/>
      <c r="G1" s="481"/>
      <c r="H1" s="1285"/>
      <c r="I1" s="258"/>
    </row>
    <row r="2" s="255" customFormat="true" ht="21" hidden="false" customHeight="true" outlineLevel="0" collapsed="false">
      <c r="D2" s="534"/>
      <c r="E2" s="534"/>
      <c r="F2" s="534"/>
      <c r="G2" s="534"/>
      <c r="H2" s="534"/>
      <c r="I2" s="534"/>
      <c r="J2" s="301"/>
    </row>
    <row r="3" s="255" customFormat="true" ht="21" hidden="false" customHeight="true" outlineLevel="0" collapsed="false">
      <c r="A3" s="141" t="s">
        <v>1237</v>
      </c>
      <c r="B3" s="256"/>
    </row>
    <row r="4" customFormat="false" ht="49.5" hidden="false" customHeight="true" outlineLevel="0" collapsed="false">
      <c r="A4" s="1272" t="s">
        <v>1184</v>
      </c>
      <c r="B4" s="1272" t="s">
        <v>1172</v>
      </c>
      <c r="C4" s="1272" t="str">
        <f aca="false">"Presenti 31.12 anno precedente (Tab 1)"</f>
        <v>Presenti 31.12 anno precedente (Tab 1)</v>
      </c>
      <c r="D4" s="1272" t="s">
        <v>1238</v>
      </c>
      <c r="E4" s="1272" t="s">
        <v>1239</v>
      </c>
      <c r="F4" s="1272" t="s">
        <v>1240</v>
      </c>
      <c r="G4" s="1272" t="s">
        <v>1241</v>
      </c>
      <c r="H4" s="1272" t="s">
        <v>1242</v>
      </c>
      <c r="I4" s="1272" t="s">
        <v>1243</v>
      </c>
    </row>
    <row r="5" customFormat="false" ht="10.2" hidden="false" customHeight="false" outlineLevel="0" collapsed="false">
      <c r="A5" s="1312"/>
      <c r="B5" s="1272"/>
      <c r="C5" s="1313" t="s">
        <v>1190</v>
      </c>
      <c r="D5" s="1313" t="s">
        <v>1191</v>
      </c>
      <c r="E5" s="1313" t="s">
        <v>1192</v>
      </c>
      <c r="F5" s="1313" t="s">
        <v>1193</v>
      </c>
      <c r="G5" s="1313" t="s">
        <v>1244</v>
      </c>
      <c r="H5" s="1313" t="s">
        <v>1204</v>
      </c>
      <c r="I5" s="1313" t="s">
        <v>1245</v>
      </c>
    </row>
    <row r="6" customFormat="false" ht="14.1" hidden="false" customHeight="true" outlineLevel="0" collapsed="false">
      <c r="A6" s="811" t="str">
        <f aca="false">t1!A6</f>
        <v>SEGRETARIO A</v>
      </c>
      <c r="B6" s="1291" t="str">
        <f aca="false">t1!B6</f>
        <v>0D0102</v>
      </c>
      <c r="C6" s="350" t="n">
        <f aca="false">t1!C6+t1!D6</f>
        <v>0</v>
      </c>
      <c r="D6" s="350" t="n">
        <f aca="false">t5!U7+t5!V7</f>
        <v>0</v>
      </c>
      <c r="E6" s="1292" t="n">
        <f aca="false">t6!U7+t6!V7</f>
        <v>0</v>
      </c>
      <c r="F6" s="1292" t="n">
        <f aca="false">t4!C32</f>
        <v>0</v>
      </c>
      <c r="G6" s="1292" t="n">
        <f aca="false">C6-D6+E6+F6</f>
        <v>0</v>
      </c>
      <c r="H6" s="1292" t="n">
        <f aca="false">t4!T15</f>
        <v>0</v>
      </c>
      <c r="I6" s="1278" t="str">
        <f aca="false">IF(H6&lt;=G6,"OK","ERRORE")</f>
        <v>OK</v>
      </c>
    </row>
    <row r="7" customFormat="false" ht="14.1" hidden="false" customHeight="true" outlineLevel="0" collapsed="false">
      <c r="A7" s="811" t="str">
        <f aca="false">t1!A7</f>
        <v>SEGRETARIO B</v>
      </c>
      <c r="B7" s="1291" t="str">
        <f aca="false">t1!B7</f>
        <v>0D0103</v>
      </c>
      <c r="C7" s="350" t="n">
        <f aca="false">t1!C7+t1!D7</f>
        <v>0</v>
      </c>
      <c r="D7" s="350" t="n">
        <f aca="false">t5!U8+t5!V8</f>
        <v>0</v>
      </c>
      <c r="E7" s="1292" t="n">
        <f aca="false">t6!U8+t6!V8</f>
        <v>0</v>
      </c>
      <c r="F7" s="1292" t="n">
        <f aca="false">t4!D32</f>
        <v>0</v>
      </c>
      <c r="G7" s="1292" t="n">
        <f aca="false">C7-D7+E7+F7</f>
        <v>0</v>
      </c>
      <c r="H7" s="1292" t="n">
        <f aca="false">t4!T16</f>
        <v>0</v>
      </c>
      <c r="I7" s="1278" t="str">
        <f aca="false">IF(H7&lt;=G7,"OK","ERRORE")</f>
        <v>OK</v>
      </c>
    </row>
    <row r="8" customFormat="false" ht="14.1" hidden="false" customHeight="true" outlineLevel="0" collapsed="false">
      <c r="A8" s="811" t="str">
        <f aca="false">t1!A8</f>
        <v>SEGRETARIO C</v>
      </c>
      <c r="B8" s="1291" t="str">
        <f aca="false">t1!B8</f>
        <v>0D0485</v>
      </c>
      <c r="C8" s="350" t="n">
        <f aca="false">t1!C8+t1!D8</f>
        <v>0</v>
      </c>
      <c r="D8" s="350" t="n">
        <f aca="false">t5!U9+t5!V9</f>
        <v>0</v>
      </c>
      <c r="E8" s="1292" t="n">
        <f aca="false">t6!U9+t6!V9</f>
        <v>0</v>
      </c>
      <c r="F8" s="1292" t="n">
        <f aca="false">t4!E32</f>
        <v>0</v>
      </c>
      <c r="G8" s="1292" t="n">
        <f aca="false">C8-D8+E8+F8</f>
        <v>0</v>
      </c>
      <c r="H8" s="1292" t="n">
        <f aca="false">t4!T17</f>
        <v>0</v>
      </c>
      <c r="I8" s="1278" t="str">
        <f aca="false">IF(H8&lt;=G8,"OK","ERRORE")</f>
        <v>OK</v>
      </c>
    </row>
    <row r="9" customFormat="false" ht="14.1" hidden="false" customHeight="true" outlineLevel="0" collapsed="false">
      <c r="A9" s="811" t="str">
        <f aca="false">t1!A9</f>
        <v>DIRETTORE  GENERALE</v>
      </c>
      <c r="B9" s="1291" t="str">
        <f aca="false">t1!B9</f>
        <v>0D0097</v>
      </c>
      <c r="C9" s="350" t="n">
        <f aca="false">t1!C9+t1!D9</f>
        <v>0</v>
      </c>
      <c r="D9" s="350" t="n">
        <f aca="false">t5!U10+t5!V10</f>
        <v>0</v>
      </c>
      <c r="E9" s="1292" t="n">
        <f aca="false">t6!U10+t6!V10</f>
        <v>0</v>
      </c>
      <c r="F9" s="1292" t="n">
        <f aca="false">t4!F32</f>
        <v>0</v>
      </c>
      <c r="G9" s="1292" t="n">
        <f aca="false">C9-D9+E9+F9</f>
        <v>0</v>
      </c>
      <c r="H9" s="1292" t="n">
        <f aca="false">t4!T18</f>
        <v>0</v>
      </c>
      <c r="I9" s="1278" t="str">
        <f aca="false">IF(H9&lt;=G9,"OK","ERRORE")</f>
        <v>OK</v>
      </c>
    </row>
    <row r="10" customFormat="false" ht="14.1" hidden="false" customHeight="true" outlineLevel="0" collapsed="false">
      <c r="A10" s="811" t="str">
        <f aca="false">t1!A10</f>
        <v>ALTE SPECIALIZZ. FUORI D.O.</v>
      </c>
      <c r="B10" s="1291" t="str">
        <f aca="false">t1!B10</f>
        <v>0D0095</v>
      </c>
      <c r="C10" s="350" t="n">
        <f aca="false">t1!C10+t1!D10</f>
        <v>0</v>
      </c>
      <c r="D10" s="350" t="n">
        <f aca="false">t5!U11+t5!V11</f>
        <v>0</v>
      </c>
      <c r="E10" s="1292" t="n">
        <f aca="false">t6!U11+t6!V11</f>
        <v>0</v>
      </c>
      <c r="F10" s="1292" t="n">
        <f aca="false">t4!G32</f>
        <v>0</v>
      </c>
      <c r="G10" s="1292" t="n">
        <f aca="false">C10-D10+E10+F10</f>
        <v>0</v>
      </c>
      <c r="H10" s="1292" t="n">
        <f aca="false">t4!T19</f>
        <v>0</v>
      </c>
      <c r="I10" s="1278" t="str">
        <f aca="false">IF(H10&lt;=G10,"OK","ERRORE")</f>
        <v>OK</v>
      </c>
    </row>
    <row r="11" customFormat="false" ht="14.1" hidden="false" customHeight="true" outlineLevel="0" collapsed="false">
      <c r="A11" s="811" t="str">
        <f aca="false">t1!A11</f>
        <v>DIRIGENTE A TEMPO DETERMINATO FUORI D.O.</v>
      </c>
      <c r="B11" s="1291" t="str">
        <f aca="false">t1!B11</f>
        <v>0D0098</v>
      </c>
      <c r="C11" s="350" t="n">
        <f aca="false">t1!C11+t1!D11</f>
        <v>0</v>
      </c>
      <c r="D11" s="350" t="n">
        <f aca="false">t5!U12+t5!V12</f>
        <v>0</v>
      </c>
      <c r="E11" s="1292" t="n">
        <f aca="false">t6!U12+t6!V12</f>
        <v>0</v>
      </c>
      <c r="F11" s="1292" t="n">
        <f aca="false">t4!H32</f>
        <v>0</v>
      </c>
      <c r="G11" s="1292" t="n">
        <f aca="false">C11-D11+E11+F11</f>
        <v>0</v>
      </c>
      <c r="H11" s="1292" t="n">
        <f aca="false">t4!T20</f>
        <v>0</v>
      </c>
      <c r="I11" s="1278" t="str">
        <f aca="false">IF(H11&lt;=G11,"OK","ERRORE")</f>
        <v>OK</v>
      </c>
    </row>
    <row r="12" customFormat="false" ht="14.1" hidden="false" customHeight="true" outlineLevel="0" collapsed="false">
      <c r="A12" s="811" t="str">
        <f aca="false">t1!A12</f>
        <v>SEGRETARIO GENERALE CCIAA</v>
      </c>
      <c r="B12" s="1291" t="str">
        <f aca="false">t1!B12</f>
        <v>0D0104</v>
      </c>
      <c r="C12" s="350" t="n">
        <f aca="false">t1!C12+t1!D12</f>
        <v>0</v>
      </c>
      <c r="D12" s="350" t="n">
        <f aca="false">t5!U13+t5!V13</f>
        <v>0</v>
      </c>
      <c r="E12" s="1292" t="n">
        <f aca="false">t6!U13+t6!V13</f>
        <v>0</v>
      </c>
      <c r="F12" s="1292" t="n">
        <f aca="false">t4!I32</f>
        <v>0</v>
      </c>
      <c r="G12" s="1292" t="n">
        <f aca="false">C12-D12+E12+F12</f>
        <v>0</v>
      </c>
      <c r="H12" s="1292" t="n">
        <f aca="false">t4!T21</f>
        <v>0</v>
      </c>
      <c r="I12" s="1278" t="str">
        <f aca="false">IF(H12&lt;=G12,"OK","ERRORE")</f>
        <v>OK</v>
      </c>
    </row>
    <row r="13" customFormat="false" ht="14.1" hidden="false" customHeight="true" outlineLevel="0" collapsed="false">
      <c r="A13" s="811" t="str">
        <f aca="false">t1!A13</f>
        <v>DIRIGENTE A TEMPO INDETERMINATO</v>
      </c>
      <c r="B13" s="1291" t="str">
        <f aca="false">t1!B13</f>
        <v>0D0164</v>
      </c>
      <c r="C13" s="350" t="n">
        <f aca="false">t1!C13+t1!D13</f>
        <v>0</v>
      </c>
      <c r="D13" s="350" t="n">
        <f aca="false">t5!U14+t5!V14</f>
        <v>0</v>
      </c>
      <c r="E13" s="1292" t="n">
        <f aca="false">t6!U14+t6!V14</f>
        <v>0</v>
      </c>
      <c r="F13" s="1292" t="n">
        <f aca="false">t4!J32</f>
        <v>0</v>
      </c>
      <c r="G13" s="1292" t="n">
        <f aca="false">C13-D13+E13+F13</f>
        <v>0</v>
      </c>
      <c r="H13" s="1292" t="n">
        <f aca="false">t4!T22</f>
        <v>0</v>
      </c>
      <c r="I13" s="1278" t="str">
        <f aca="false">IF(H13&lt;=G13,"OK","ERRORE")</f>
        <v>OK</v>
      </c>
    </row>
    <row r="14" customFormat="false" ht="14.1" hidden="false" customHeight="true" outlineLevel="0" collapsed="false">
      <c r="A14" s="811" t="str">
        <f aca="false">t1!A14</f>
        <v>DIRIGENTE A TEMPO DETERMINATO IN D.O.</v>
      </c>
      <c r="B14" s="1291" t="str">
        <f aca="false">t1!B14</f>
        <v>0D0165</v>
      </c>
      <c r="C14" s="350" t="n">
        <f aca="false">t1!C14+t1!D14</f>
        <v>0</v>
      </c>
      <c r="D14" s="350" t="n">
        <f aca="false">t5!U15+t5!V15</f>
        <v>0</v>
      </c>
      <c r="E14" s="1292" t="n">
        <f aca="false">t6!U15+t6!V15</f>
        <v>0</v>
      </c>
      <c r="F14" s="1292" t="n">
        <f aca="false">t4!K32</f>
        <v>0</v>
      </c>
      <c r="G14" s="1292" t="n">
        <f aca="false">C14-D14+E14+F14</f>
        <v>0</v>
      </c>
      <c r="H14" s="1292" t="n">
        <f aca="false">t4!T23</f>
        <v>0</v>
      </c>
      <c r="I14" s="1278" t="str">
        <f aca="false">IF(H14&lt;=G14,"OK","ERRORE")</f>
        <v>OK</v>
      </c>
    </row>
    <row r="15" customFormat="false" ht="14.1" hidden="false" customHeight="true" outlineLevel="0" collapsed="false">
      <c r="A15" s="811" t="str">
        <f aca="false">t1!A15</f>
        <v>ALTE SPECIALIZZ. IN D.O. </v>
      </c>
      <c r="B15" s="1291" t="str">
        <f aca="false">t1!B15</f>
        <v>0D0I95</v>
      </c>
      <c r="C15" s="350" t="n">
        <f aca="false">t1!C15+t1!D15</f>
        <v>0</v>
      </c>
      <c r="D15" s="350" t="n">
        <f aca="false">t5!U16+t5!V16</f>
        <v>0</v>
      </c>
      <c r="E15" s="1292" t="n">
        <f aca="false">t6!U16+t6!V16</f>
        <v>0</v>
      </c>
      <c r="F15" s="1292" t="n">
        <f aca="false">t4!L32</f>
        <v>0</v>
      </c>
      <c r="G15" s="1292" t="n">
        <f aca="false">C15-D15+E15+F15</f>
        <v>0</v>
      </c>
      <c r="H15" s="1292" t="n">
        <f aca="false">t4!T24</f>
        <v>0</v>
      </c>
      <c r="I15" s="1278" t="str">
        <f aca="false">IF(H15&lt;=G15,"OK","ERRORE")</f>
        <v>OK</v>
      </c>
    </row>
    <row r="16" customFormat="false" ht="14.1" hidden="false" customHeight="true" outlineLevel="0" collapsed="false">
      <c r="A16" s="811" t="str">
        <f aca="false">t1!A16</f>
        <v>RESPONSABILE DEI SERVIZI O DEGLI UFFICI IN D.O</v>
      </c>
      <c r="B16" s="1291" t="str">
        <f aca="false">t1!B16</f>
        <v>0D0I96</v>
      </c>
      <c r="C16" s="350" t="n">
        <f aca="false">t1!C16+t1!D16</f>
        <v>0</v>
      </c>
      <c r="D16" s="350" t="n">
        <f aca="false">t5!U17+t5!V17</f>
        <v>0</v>
      </c>
      <c r="E16" s="1292" t="n">
        <f aca="false">t6!U17+t6!V17</f>
        <v>0</v>
      </c>
      <c r="F16" s="1292" t="n">
        <f aca="false">t4!M32</f>
        <v>0</v>
      </c>
      <c r="G16" s="1292" t="n">
        <f aca="false">C16-D16+E16+F16</f>
        <v>0</v>
      </c>
      <c r="H16" s="1292" t="n">
        <f aca="false">t4!T25</f>
        <v>0</v>
      </c>
      <c r="I16" s="1278" t="str">
        <f aca="false">IF(H16&lt;=G16,"OK","ERRORE")</f>
        <v>OK</v>
      </c>
    </row>
    <row r="17" customFormat="false" ht="14.1" hidden="false" customHeight="true" outlineLevel="0" collapsed="false">
      <c r="A17" s="811" t="str">
        <f aca="false">t1!A17</f>
        <v>FUNZIONARI ED ELEVATA QUALIFICAZIONE</v>
      </c>
      <c r="B17" s="1291" t="str">
        <f aca="false">t1!B17</f>
        <v>0FZEQF</v>
      </c>
      <c r="C17" s="350" t="n">
        <f aca="false">t1!C17+t1!D17</f>
        <v>0</v>
      </c>
      <c r="D17" s="350" t="n">
        <f aca="false">t5!U18+t5!V18</f>
        <v>0</v>
      </c>
      <c r="E17" s="1292" t="n">
        <f aca="false">t6!U18+t6!V18</f>
        <v>0</v>
      </c>
      <c r="F17" s="1292" t="n">
        <f aca="false">t4!N32</f>
        <v>0</v>
      </c>
      <c r="G17" s="1292" t="n">
        <f aca="false">C17-D17+E17+F17</f>
        <v>0</v>
      </c>
      <c r="H17" s="1292" t="n">
        <f aca="false">t4!T26</f>
        <v>0</v>
      </c>
      <c r="I17" s="1278" t="str">
        <f aca="false">IF(H17&lt;=G17,"OK","ERRORE")</f>
        <v>OK</v>
      </c>
    </row>
    <row r="18" customFormat="false" ht="14.1" hidden="false" customHeight="true" outlineLevel="0" collapsed="false">
      <c r="A18" s="811" t="str">
        <f aca="false">t1!A18</f>
        <v>ISTRUTTORI</v>
      </c>
      <c r="B18" s="1291" t="str">
        <f aca="false">t1!B18</f>
        <v>0IR000</v>
      </c>
      <c r="C18" s="350" t="n">
        <f aca="false">t1!C18+t1!D18</f>
        <v>0</v>
      </c>
      <c r="D18" s="350" t="n">
        <f aca="false">t5!U19+t5!V19</f>
        <v>0</v>
      </c>
      <c r="E18" s="1292" t="n">
        <f aca="false">t6!U19+t6!V19</f>
        <v>0</v>
      </c>
      <c r="F18" s="1292" t="n">
        <f aca="false">t4!O32</f>
        <v>0</v>
      </c>
      <c r="G18" s="1292" t="n">
        <f aca="false">C18-D18+E18+F18</f>
        <v>0</v>
      </c>
      <c r="H18" s="1292" t="n">
        <f aca="false">t4!T27</f>
        <v>0</v>
      </c>
      <c r="I18" s="1278" t="str">
        <f aca="false">IF(H18&lt;=G18,"OK","ERRORE")</f>
        <v>OK</v>
      </c>
    </row>
    <row r="19" customFormat="false" ht="14.1" hidden="false" customHeight="true" outlineLevel="0" collapsed="false">
      <c r="A19" s="811" t="str">
        <f aca="false">t1!A19</f>
        <v>OPERATORI ESPERTI</v>
      </c>
      <c r="B19" s="1291" t="str">
        <f aca="false">t1!B19</f>
        <v>0OEESP</v>
      </c>
      <c r="C19" s="350" t="n">
        <f aca="false">t1!C19+t1!D19</f>
        <v>0</v>
      </c>
      <c r="D19" s="350" t="n">
        <f aca="false">t5!U20+t5!V20</f>
        <v>0</v>
      </c>
      <c r="E19" s="1292" t="n">
        <f aca="false">t6!U20+t6!V20</f>
        <v>0</v>
      </c>
      <c r="F19" s="1292" t="n">
        <f aca="false">t4!P32</f>
        <v>0</v>
      </c>
      <c r="G19" s="1292" t="n">
        <f aca="false">C19-D19+E19+F19</f>
        <v>0</v>
      </c>
      <c r="H19" s="1292" t="n">
        <f aca="false">t4!T28</f>
        <v>0</v>
      </c>
      <c r="I19" s="1278" t="str">
        <f aca="false">IF(H19&lt;=G19,"OK","ERRORE")</f>
        <v>OK</v>
      </c>
    </row>
    <row r="20" customFormat="false" ht="14.1" hidden="false" customHeight="true" outlineLevel="0" collapsed="false">
      <c r="A20" s="811" t="str">
        <f aca="false">t1!A20</f>
        <v>OPERATORI</v>
      </c>
      <c r="B20" s="1291" t="str">
        <f aca="false">t1!B20</f>
        <v>0OP000</v>
      </c>
      <c r="C20" s="350" t="n">
        <f aca="false">t1!C20+t1!D20</f>
        <v>0</v>
      </c>
      <c r="D20" s="350" t="n">
        <f aca="false">t5!U21+t5!V21</f>
        <v>0</v>
      </c>
      <c r="E20" s="1292" t="n">
        <f aca="false">t6!U21+t6!V21</f>
        <v>0</v>
      </c>
      <c r="F20" s="1292" t="n">
        <f aca="false">t4!Q32</f>
        <v>0</v>
      </c>
      <c r="G20" s="1292" t="n">
        <f aca="false">C20-D20+E20+F20</f>
        <v>0</v>
      </c>
      <c r="H20" s="1292" t="n">
        <f aca="false">t4!T29</f>
        <v>0</v>
      </c>
      <c r="I20" s="1278" t="str">
        <f aca="false">IF(H20&lt;=G20,"OK","ERRORE")</f>
        <v>OK</v>
      </c>
    </row>
    <row r="21" customFormat="false" ht="14.1" hidden="false" customHeight="true" outlineLevel="0" collapsed="false">
      <c r="A21" s="811" t="str">
        <f aca="false">t1!A21</f>
        <v>CONTRATTISTI</v>
      </c>
      <c r="B21" s="1291" t="str">
        <f aca="false">t1!B21</f>
        <v>000061</v>
      </c>
      <c r="C21" s="350" t="n">
        <f aca="false">t1!C21+t1!D21</f>
        <v>0</v>
      </c>
      <c r="D21" s="350" t="n">
        <f aca="false">t5!U22+t5!V22</f>
        <v>0</v>
      </c>
      <c r="E21" s="1292" t="n">
        <f aca="false">t6!U22+t6!V22</f>
        <v>0</v>
      </c>
      <c r="F21" s="1292" t="n">
        <f aca="false">t4!R32</f>
        <v>0</v>
      </c>
      <c r="G21" s="1292" t="n">
        <f aca="false">C21-D21+E21+F21</f>
        <v>0</v>
      </c>
      <c r="H21" s="1292" t="n">
        <f aca="false">t4!T30</f>
        <v>0</v>
      </c>
      <c r="I21" s="1278" t="str">
        <f aca="false">IF(H21&lt;=G21,"OK","ERRORE")</f>
        <v>OK</v>
      </c>
    </row>
    <row r="22" customFormat="false" ht="14.1" hidden="false" customHeight="true" outlineLevel="0" collapsed="false">
      <c r="A22" s="811" t="str">
        <f aca="false">t1!A22</f>
        <v>COLLABORATORE A T.D. ART. 90 TUEL</v>
      </c>
      <c r="B22" s="1291" t="str">
        <f aca="false">t1!B22</f>
        <v>000096</v>
      </c>
      <c r="C22" s="350" t="n">
        <f aca="false">t1!C22+t1!D22</f>
        <v>0</v>
      </c>
      <c r="D22" s="350" t="n">
        <f aca="false">t5!U23+t5!V23</f>
        <v>0</v>
      </c>
      <c r="E22" s="1292" t="n">
        <f aca="false">t6!U23+t6!V23</f>
        <v>0</v>
      </c>
      <c r="F22" s="1292" t="n">
        <f aca="false">t4!S32</f>
        <v>0</v>
      </c>
      <c r="G22" s="1292" t="n">
        <f aca="false">C22-D22+E22+F22</f>
        <v>0</v>
      </c>
      <c r="H22" s="1292" t="n">
        <f aca="false">t4!T31</f>
        <v>0</v>
      </c>
      <c r="I22" s="1278" t="str">
        <f aca="false">IF(H22&lt;=G22,"OK","ERRORE")</f>
        <v>OK</v>
      </c>
    </row>
    <row r="23" s="296" customFormat="true" ht="15.75" hidden="false" customHeight="true" outlineLevel="0" collapsed="false">
      <c r="A23" s="1314" t="str">
        <f aca="false">t1!A23</f>
        <v>TOTALE</v>
      </c>
      <c r="B23" s="1294"/>
      <c r="C23" s="1295" t="n">
        <f aca="false">SUM(C6:C22)</f>
        <v>0</v>
      </c>
      <c r="D23" s="1295" t="n">
        <f aca="false">SUM(D6:D22)</f>
        <v>0</v>
      </c>
      <c r="E23" s="1295" t="n">
        <f aca="false">SUM(E6:E22)</f>
        <v>0</v>
      </c>
      <c r="F23" s="1295" t="n">
        <f aca="false">SUM(F6:F22)</f>
        <v>0</v>
      </c>
      <c r="G23" s="1295" t="n">
        <f aca="false">SUM(G6:G22)</f>
        <v>0</v>
      </c>
      <c r="H23" s="1295" t="n">
        <f aca="false">SUM(H6:H22)</f>
        <v>0</v>
      </c>
      <c r="I23" s="1287" t="str">
        <f aca="false">IF(H23&lt;=G23,"OK","ERRORE")</f>
        <v>OK</v>
      </c>
    </row>
  </sheetData>
  <sheetProtection algorithmName="SHA-512" hashValue="AsUBRBiXs8DIRQ6bE+Y7uNgasAhubztLJA7F2GFBRqD+wawrLO17gvoJbpv53Fp4NiPjts+n/FgHB8lYNhYGIg==" saltValue="M4by+VWCrXI9R6hfadx8Tg==" spinCount="100000" sheet="true" formatColumns="false" selectLockedCells="true" selectUnlockedCells="true"/>
  <mergeCells count="2">
    <mergeCell ref="A1:G1"/>
    <mergeCell ref="D2:I2"/>
  </mergeCells>
  <printOptions headings="false" gridLines="false" gridLinesSet="true" horizontalCentered="true" verticalCentered="true"/>
  <pageMargins left="0" right="0" top="0.170138888888889" bottom="0.1701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34.xml><?xml version="1.0" encoding="utf-8"?>
<worksheet xmlns="http://schemas.openxmlformats.org/spreadsheetml/2006/main" xmlns:r="http://schemas.openxmlformats.org/officeDocument/2006/relationships">
  <sheetPr filterMode="false">
    <pageSetUpPr fitToPage="true"/>
  </sheetPr>
  <dimension ref="A1:F14"/>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J1" activeCellId="0" sqref="J1"/>
    </sheetView>
  </sheetViews>
  <sheetFormatPr defaultColWidth="9.296875" defaultRowHeight="10.2" zeroHeight="false" outlineLevelRow="0" outlineLevelCol="0"/>
  <cols>
    <col collapsed="false" customWidth="true" hidden="false" outlineLevel="0" max="1" min="1" style="255" width="3"/>
    <col collapsed="false" customWidth="true" hidden="false" outlineLevel="0" max="2" min="2" style="255" width="57.85"/>
    <col collapsed="false" customWidth="true" hidden="false" outlineLevel="0" max="6" min="3" style="256" width="25.72"/>
    <col collapsed="false" customWidth="false" hidden="false" outlineLevel="0" max="256" min="7" style="255" width="9.29"/>
    <col collapsed="false" customWidth="true" hidden="false" outlineLevel="0" max="257" min="257" style="255" width="3"/>
    <col collapsed="false" customWidth="true" hidden="false" outlineLevel="0" max="258" min="258" style="255" width="55.71"/>
    <col collapsed="false" customWidth="true" hidden="false" outlineLevel="0" max="262" min="259" style="255" width="25.72"/>
    <col collapsed="false" customWidth="false" hidden="false" outlineLevel="0" max="512" min="263" style="255" width="9.29"/>
    <col collapsed="false" customWidth="true" hidden="false" outlineLevel="0" max="513" min="513" style="255" width="3"/>
    <col collapsed="false" customWidth="true" hidden="false" outlineLevel="0" max="514" min="514" style="255" width="55.71"/>
    <col collapsed="false" customWidth="true" hidden="false" outlineLevel="0" max="518" min="515" style="255" width="25.72"/>
    <col collapsed="false" customWidth="false" hidden="false" outlineLevel="0" max="768" min="519" style="255" width="9.29"/>
    <col collapsed="false" customWidth="true" hidden="false" outlineLevel="0" max="769" min="769" style="255" width="3"/>
    <col collapsed="false" customWidth="true" hidden="false" outlineLevel="0" max="770" min="770" style="255" width="55.71"/>
    <col collapsed="false" customWidth="true" hidden="false" outlineLevel="0" max="774" min="771" style="255" width="25.72"/>
    <col collapsed="false" customWidth="false" hidden="false" outlineLevel="0" max="1024" min="775" style="255" width="9.29"/>
  </cols>
  <sheetData>
    <row r="1" customFormat="false" ht="43.5" hidden="false" customHeight="true" outlineLevel="0" collapsed="false">
      <c r="A1" s="1315" t="str">
        <f aca="false">t1!A1</f>
        <v>REGIONI ED AUTONOMIE LOCALI - anno 2023</v>
      </c>
      <c r="B1" s="1315"/>
      <c r="C1" s="1315"/>
      <c r="D1" s="1315"/>
      <c r="E1" s="1315"/>
      <c r="F1" s="1315"/>
    </row>
    <row r="2" customFormat="false" ht="21" hidden="false" customHeight="true" outlineLevel="0" collapsed="false">
      <c r="A2" s="141" t="s">
        <v>1246</v>
      </c>
      <c r="B2" s="141"/>
      <c r="F2" s="255"/>
    </row>
    <row r="3" customFormat="false" ht="21" hidden="false" customHeight="true" outlineLevel="0" collapsed="false">
      <c r="A3" s="141"/>
      <c r="B3" s="141"/>
      <c r="F3" s="255"/>
    </row>
    <row r="4" customFormat="false" ht="70.35" hidden="false" customHeight="true" outlineLevel="0" collapsed="false">
      <c r="A4" s="1316" t="s">
        <v>1247</v>
      </c>
      <c r="B4" s="1316"/>
      <c r="C4" s="1317" t="str">
        <f aca="false">IF(ABS(SUM('t15(1)'!G$1:G$65519))+ABS(SUM('t15(2)'!G$1:G$65536))+ABS(SUM('t15(3)'!G$1:G$65529))=0,"OK",IF(F8&gt;F9+1000,"Attenzione, il limite 2016 (€ "&amp;TEXT(F9,"#.##0")&amp;") risulta non rispettato per il complesso dell'amministrazione (€ "&amp;TEXT(F8,"#.##0")&amp;")","OK"))</f>
        <v>OK</v>
      </c>
      <c r="D4" s="1317"/>
      <c r="E4" s="1317"/>
      <c r="F4" s="1317"/>
    </row>
    <row r="5" customFormat="false" ht="49.5" hidden="false" customHeight="true" outlineLevel="0" collapsed="false">
      <c r="A5" s="1318" t="s">
        <v>677</v>
      </c>
      <c r="B5" s="1318"/>
      <c r="C5" s="1319" t="s">
        <v>1248</v>
      </c>
      <c r="D5" s="1319" t="s">
        <v>1249</v>
      </c>
      <c r="E5" s="1319" t="s">
        <v>1250</v>
      </c>
      <c r="F5" s="1320" t="s">
        <v>1251</v>
      </c>
    </row>
    <row r="6" s="580" customFormat="true" ht="20.1" hidden="false" customHeight="true" outlineLevel="0" collapsed="false">
      <c r="A6" s="1321" t="s">
        <v>1252</v>
      </c>
      <c r="B6" s="1322" t="s">
        <v>1253</v>
      </c>
      <c r="C6" s="1323" t="n">
        <f aca="false">'t15(1)'!C15</f>
        <v>0</v>
      </c>
      <c r="D6" s="1323" t="n">
        <f aca="false">'t15(2)'!C40</f>
        <v>0</v>
      </c>
      <c r="E6" s="1323" t="n">
        <f aca="false">'t15(3)'!C89</f>
        <v>0</v>
      </c>
      <c r="F6" s="1324" t="n">
        <f aca="false">SUM(C6:E6)</f>
        <v>0</v>
      </c>
    </row>
    <row r="7" s="580" customFormat="true" ht="20.1" hidden="false" customHeight="true" outlineLevel="0" collapsed="false">
      <c r="A7" s="1325" t="s">
        <v>1254</v>
      </c>
      <c r="B7" s="1326" t="s">
        <v>1255</v>
      </c>
      <c r="C7" s="1327" t="n">
        <f aca="false">'SICI(1)'!F29</f>
        <v>0</v>
      </c>
      <c r="D7" s="1327" t="n">
        <f aca="false">'SICI(2)'!F29</f>
        <v>0</v>
      </c>
      <c r="E7" s="1327" t="n">
        <f aca="false">'SICI(3)'!F29</f>
        <v>0</v>
      </c>
      <c r="F7" s="1328" t="n">
        <f aca="false">SUM(C7:E7)</f>
        <v>0</v>
      </c>
    </row>
    <row r="8" s="1332" customFormat="true" ht="20.1" hidden="false" customHeight="true" outlineLevel="0" collapsed="false">
      <c r="A8" s="1329" t="s">
        <v>1256</v>
      </c>
      <c r="B8" s="1330" t="s">
        <v>1257</v>
      </c>
      <c r="C8" s="1331" t="n">
        <f aca="false">C6-C7</f>
        <v>0</v>
      </c>
      <c r="D8" s="1331" t="n">
        <f aca="false">D6-D7</f>
        <v>0</v>
      </c>
      <c r="E8" s="1331" t="n">
        <f aca="false">E6-E7</f>
        <v>0</v>
      </c>
      <c r="F8" s="1328" t="n">
        <f aca="false">SUM(C8:E8)</f>
        <v>0</v>
      </c>
    </row>
    <row r="9" s="580" customFormat="true" ht="20.1" hidden="false" customHeight="true" outlineLevel="0" collapsed="false">
      <c r="A9" s="1325" t="s">
        <v>1258</v>
      </c>
      <c r="B9" s="1333" t="s">
        <v>1259</v>
      </c>
      <c r="C9" s="1334" t="n">
        <f aca="false">'SICI(1)'!F13</f>
        <v>0</v>
      </c>
      <c r="D9" s="1334" t="n">
        <f aca="false">'SICI(2)'!F23</f>
        <v>0</v>
      </c>
      <c r="E9" s="1334" t="n">
        <f aca="false">'SICI(3)'!F23</f>
        <v>0</v>
      </c>
      <c r="F9" s="1328" t="n">
        <f aca="false">SUM(C9:E9)</f>
        <v>0</v>
      </c>
    </row>
    <row r="10" s="580" customFormat="true" ht="20.1" hidden="false" customHeight="true" outlineLevel="0" collapsed="false">
      <c r="A10" s="1329" t="s">
        <v>1260</v>
      </c>
      <c r="B10" s="1330" t="s">
        <v>1261</v>
      </c>
      <c r="C10" s="1335" t="n">
        <f aca="false">IF(C8&gt;C9,C8-C9,0)</f>
        <v>0</v>
      </c>
      <c r="D10" s="1335" t="n">
        <f aca="false">IF(D8&gt;D9,D8-D9,0)</f>
        <v>0</v>
      </c>
      <c r="E10" s="1336" t="n">
        <f aca="false">IF(E8&gt;E9,E8-E9,0)</f>
        <v>0</v>
      </c>
      <c r="F10" s="1336" t="n">
        <f aca="false">IF(F8&gt;F9+1000,F8-F9,0)</f>
        <v>0</v>
      </c>
    </row>
    <row r="11" s="580" customFormat="true" ht="35.25" hidden="false" customHeight="true" outlineLevel="0" collapsed="false">
      <c r="A11" s="1329" t="s">
        <v>1262</v>
      </c>
      <c r="B11" s="1337" t="s">
        <v>1243</v>
      </c>
      <c r="C11" s="1338" t="str">
        <f aca="false">IF(SUM(C8:C9)=0,"","Limite 2016 specifica macrocategoria "&amp;IF(C9&gt;=C8,"rispettato","non rispettato"))</f>
        <v/>
      </c>
      <c r="D11" s="1338" t="str">
        <f aca="false">IF(SUM(D8:D9)=0,"","Limite 2016 specifica macrocategoria "&amp;IF(D9&gt;=D8,"rispettato","non rispettato"))</f>
        <v/>
      </c>
      <c r="E11" s="1338" t="str">
        <f aca="false">IF(SUM(E8:E9)=0,"","Limite 2016 specifica macrocategoria "&amp;IF(E9&gt;=E8,"rispettato","non rispettato"))</f>
        <v/>
      </c>
    </row>
    <row r="13" customFormat="false" ht="11.4" hidden="false" customHeight="false" outlineLevel="0" collapsed="false">
      <c r="A13" s="1339" t="s">
        <v>1263</v>
      </c>
    </row>
    <row r="14" customFormat="false" ht="11.4" hidden="false" customHeight="false" outlineLevel="0" collapsed="false">
      <c r="A14" s="1339" t="s">
        <v>1264</v>
      </c>
    </row>
  </sheetData>
  <sheetProtection algorithmName="SHA-512" hashValue="mHoTX0uLEa8V0Gswoe8Z1gXOaCGTxVK5QGzbVvzXrryHp6uRMEb5+EKIfaJDYqKEBs7XvoeC0nF9HM5RGP4zHQ==" saltValue="Sv0r4Hn4qLQGmjk7sWqK9Q==" spinCount="100000" sheet="true" formatColumns="false" selectLockedCells="true" selectUnlockedCells="true"/>
  <mergeCells count="3">
    <mergeCell ref="A4:B4"/>
    <mergeCell ref="C4:F4"/>
    <mergeCell ref="A5:B5"/>
  </mergeCells>
  <printOptions headings="false" gridLines="false" gridLinesSet="true" horizontalCentered="true" verticalCentered="true"/>
  <pageMargins left="0.196527777777778" right="0" top="0.157638888888889"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sheetPr filterMode="false">
    <pageSetUpPr fitToPage="true"/>
  </sheetPr>
  <dimension ref="A1:I30"/>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4" topLeftCell="A5" activePane="bottomLeft" state="frozen"/>
      <selection pane="topLeft" activeCell="A1" activeCellId="0" sqref="A1"/>
      <selection pane="bottomLeft" activeCell="C4" activeCellId="0" sqref="C4"/>
    </sheetView>
  </sheetViews>
  <sheetFormatPr defaultColWidth="9.296875" defaultRowHeight="10.2" zeroHeight="false" outlineLevelRow="0" outlineLevelCol="0"/>
  <cols>
    <col collapsed="false" customWidth="true" hidden="false" outlineLevel="0" max="1" min="1" style="255" width="29.71"/>
    <col collapsed="false" customWidth="true" hidden="false" outlineLevel="0" max="4" min="2" style="256" width="29.71"/>
    <col collapsed="false" customWidth="true" hidden="true" outlineLevel="0" max="5" min="5" style="255" width="7.15"/>
    <col collapsed="false" customWidth="false" hidden="false" outlineLevel="0" max="1024" min="6" style="255" width="9.29"/>
  </cols>
  <sheetData>
    <row r="1" customFormat="false" ht="30" hidden="false" customHeight="true" outlineLevel="0" collapsed="false">
      <c r="A1" s="481" t="str">
        <f aca="false">t1!A1</f>
        <v>REGIONI ED AUTONOMIE LOCALI - anno 2023</v>
      </c>
      <c r="B1" s="481"/>
      <c r="C1" s="481"/>
      <c r="D1" s="481"/>
    </row>
    <row r="2" customFormat="false" ht="56.25" hidden="false" customHeight="true" outlineLevel="0" collapsed="false">
      <c r="A2" s="1304" t="s">
        <v>1265</v>
      </c>
      <c r="B2" s="1304"/>
      <c r="C2" s="1304"/>
      <c r="D2" s="1304"/>
    </row>
    <row r="3" customFormat="false" ht="51" hidden="false" customHeight="true" outlineLevel="0" collapsed="false">
      <c r="A3" s="1340" t="str">
        <f aca="false">"Controllo della compilazione della SI_1A  e controllo di coerenza tra il personale appartenente alla polizia locale dichiarato nella SI_1A ed i presenti al 31.12."&amp;t1!L1&amp;" rilevati in Tabella 1 (Squadratura 7)"</f>
        <v>Controllo della compilazione della SI_1A  e controllo di coerenza tra il personale appartenente alla polizia locale dichiarato nella SI_1A ed i presenti al 31.12.2023 rilevati in Tabella 1 (Squadratura 7)</v>
      </c>
      <c r="B3" s="1340"/>
      <c r="C3" s="1340"/>
      <c r="D3" s="1340"/>
    </row>
    <row r="4" s="255" customFormat="true" ht="11.25" hidden="false" customHeight="true" outlineLevel="0" collapsed="false">
      <c r="A4" s="1307"/>
    </row>
    <row r="5" customFormat="false" ht="18" hidden="false" customHeight="true" outlineLevel="0" collapsed="false">
      <c r="A5" s="1341" t="s">
        <v>1266</v>
      </c>
      <c r="B5" s="1341"/>
      <c r="C5" s="1342" t="str">
        <f aca="false">IF('SI_1A(COMUNI-PROVINCE-CITTA_ME)'!I251=0,"A T T E N Z I O N E :  TABELLA NON COMPILATA","")</f>
        <v/>
      </c>
      <c r="D5" s="1342"/>
    </row>
    <row r="6" s="1308" customFormat="true" ht="20.4" hidden="false" customHeight="true" outlineLevel="0" collapsed="false">
      <c r="A6" s="1343" t="s">
        <v>1267</v>
      </c>
      <c r="B6" s="1272" t="str">
        <f aca="false">"Presenti 31.12."&amp;t1!$L$1&amp;" (Tab 1)"</f>
        <v>Presenti 31.12.2023 (Tab 1)</v>
      </c>
      <c r="C6" s="1272" t="s">
        <v>1268</v>
      </c>
      <c r="D6" s="1344" t="s">
        <v>1243</v>
      </c>
    </row>
    <row r="7" s="1310" customFormat="true" ht="10.2" hidden="false" customHeight="false" outlineLevel="0" collapsed="false">
      <c r="A7" s="1343"/>
      <c r="B7" s="1301" t="s">
        <v>1190</v>
      </c>
      <c r="C7" s="1302" t="s">
        <v>1191</v>
      </c>
      <c r="D7" s="1345" t="s">
        <v>1269</v>
      </c>
    </row>
    <row r="8" customFormat="false" ht="14.1" hidden="false" customHeight="true" outlineLevel="0" collapsed="false">
      <c r="A8" s="811" t="s">
        <v>1249</v>
      </c>
      <c r="B8" s="350" t="n">
        <f aca="false">SUM(t1!$K$13:$L$14)</f>
        <v>0</v>
      </c>
      <c r="C8" s="1292" t="n">
        <f aca="false">'SI_1A(COMUNI-PROVINCE-CITTA_ME)'!F176+'SI_1A(COMUNI-PROVINCE-CITTA_ME)'!F182</f>
        <v>1</v>
      </c>
      <c r="D8" s="1346" t="str">
        <f aca="false">IF(C8&gt;B8,"ERRORE","OK")</f>
        <v>ERRORE</v>
      </c>
      <c r="I8" s="1347"/>
    </row>
    <row r="9" customFormat="false" ht="14.1" hidden="false" customHeight="true" outlineLevel="0" collapsed="false">
      <c r="A9" s="811" t="s">
        <v>1270</v>
      </c>
      <c r="B9" s="350" t="n">
        <f aca="false">SUM(t1!$K$17:$L$17)</f>
        <v>0</v>
      </c>
      <c r="C9" s="1292" t="n">
        <f aca="false">'SI_1A(COMUNI-PROVINCE-CITTA_ME)'!F177+'SI_1A(COMUNI-PROVINCE-CITTA_ME)'!F183+'SI_1A(COMUNI-PROVINCE-CITTA_ME)'!F188</f>
        <v>4</v>
      </c>
      <c r="D9" s="1346" t="str">
        <f aca="false">IF(C9&gt;B9,"ERRORE","OK")</f>
        <v>ERRORE</v>
      </c>
      <c r="I9" s="1347"/>
    </row>
    <row r="10" customFormat="false" ht="14.1" hidden="false" customHeight="true" outlineLevel="0" collapsed="false">
      <c r="A10" s="1348" t="s">
        <v>1271</v>
      </c>
      <c r="B10" s="1349" t="n">
        <f aca="false">SUM(t1!$K$18:$L$18)</f>
        <v>0</v>
      </c>
      <c r="C10" s="1349" t="n">
        <f aca="false">'SI_1A(COMUNI-PROVINCE-CITTA_ME)'!F178+'SI_1A(COMUNI-PROVINCE-CITTA_ME)'!F184+'SI_1A(COMUNI-PROVINCE-CITTA_ME)'!F189</f>
        <v>11</v>
      </c>
      <c r="D10" s="1350" t="str">
        <f aca="false">IF(C10&gt;B10,"ERRORE","OK")</f>
        <v>ERRORE</v>
      </c>
      <c r="I10" s="1347"/>
    </row>
    <row r="11" customFormat="false" ht="10.8" hidden="false" customHeight="false" outlineLevel="0" collapsed="false"/>
    <row r="12" customFormat="false" ht="18" hidden="false" customHeight="true" outlineLevel="0" collapsed="false">
      <c r="A12" s="1341" t="s">
        <v>1272</v>
      </c>
      <c r="B12" s="1341"/>
      <c r="C12" s="1342" t="str">
        <f aca="false">IF('SI_1A(UNIONE_COMUNI)'!I251=0,"A T T E N Z I O N E :  TABELLA NON COMPILATA","")</f>
        <v>A T T E N Z I O N E :  TABELLA NON COMPILATA</v>
      </c>
      <c r="D12" s="1342"/>
    </row>
    <row r="13" s="1308" customFormat="true" ht="20.4" hidden="false" customHeight="true" outlineLevel="0" collapsed="false">
      <c r="A13" s="1343" t="s">
        <v>1267</v>
      </c>
      <c r="B13" s="1272" t="str">
        <f aca="false">"Presenti 31.12."&amp;t1!$L$1&amp;" (Tab 1)"</f>
        <v>Presenti 31.12.2023 (Tab 1)</v>
      </c>
      <c r="C13" s="1272" t="s">
        <v>1268</v>
      </c>
      <c r="D13" s="1344" t="s">
        <v>1243</v>
      </c>
    </row>
    <row r="14" s="1310" customFormat="true" ht="10.2" hidden="false" customHeight="false" outlineLevel="0" collapsed="false">
      <c r="A14" s="1343"/>
      <c r="B14" s="1301" t="s">
        <v>1190</v>
      </c>
      <c r="C14" s="1302" t="s">
        <v>1191</v>
      </c>
      <c r="D14" s="1345" t="s">
        <v>1269</v>
      </c>
    </row>
    <row r="15" customFormat="false" ht="14.1" hidden="false" customHeight="true" outlineLevel="0" collapsed="false">
      <c r="A15" s="811" t="s">
        <v>1249</v>
      </c>
      <c r="B15" s="350" t="n">
        <f aca="false">SUM(t1!$K$13:$L$14)</f>
        <v>0</v>
      </c>
      <c r="C15" s="1292" t="n">
        <f aca="false">'SI_1A(UNIONE_COMUNI)'!F176+'SI_1A(UNIONE_COMUNI)'!F182</f>
        <v>0</v>
      </c>
      <c r="D15" s="1346" t="str">
        <f aca="false">IF(C15&gt;B15,"ERRORE","OK")</f>
        <v>OK</v>
      </c>
    </row>
    <row r="16" customFormat="false" ht="14.1" hidden="false" customHeight="true" outlineLevel="0" collapsed="false">
      <c r="A16" s="811" t="s">
        <v>1270</v>
      </c>
      <c r="B16" s="350" t="n">
        <f aca="false">SUM(t1!$K$17:$L$17)</f>
        <v>0</v>
      </c>
      <c r="C16" s="1292" t="n">
        <f aca="false">'SI_1A(UNIONE_COMUNI)'!F177+'SI_1A(UNIONE_COMUNI)'!F183+'SI_1A(UNIONE_COMUNI)'!F188</f>
        <v>0</v>
      </c>
      <c r="D16" s="1346" t="str">
        <f aca="false">IF(C16&gt;B16,"ERRORE","OK")</f>
        <v>OK</v>
      </c>
    </row>
    <row r="17" customFormat="false" ht="14.1" hidden="false" customHeight="true" outlineLevel="0" collapsed="false">
      <c r="A17" s="1348" t="s">
        <v>1271</v>
      </c>
      <c r="B17" s="1349" t="n">
        <f aca="false">SUM(t1!$K$18:$L$18)</f>
        <v>0</v>
      </c>
      <c r="C17" s="1349" t="n">
        <f aca="false">'SI_1A(UNIONE_COMUNI)'!F178+'SI_1A(UNIONE_COMUNI)'!F184+'SI_1A(UNIONE_COMUNI)'!F189</f>
        <v>0</v>
      </c>
      <c r="D17" s="1350" t="str">
        <f aca="false">IF(C17&gt;B17,"ERRORE","OK")</f>
        <v>OK</v>
      </c>
    </row>
    <row r="18" customFormat="false" ht="10.8" hidden="false" customHeight="false" outlineLevel="0" collapsed="false"/>
    <row r="19" customFormat="false" ht="18" hidden="false" customHeight="true" outlineLevel="0" collapsed="false">
      <c r="A19" s="1341" t="s">
        <v>1273</v>
      </c>
      <c r="B19" s="1341"/>
      <c r="C19" s="1342" t="str">
        <f aca="false">IF('SI_1A(COMUNITA_MONTANE)'!I251=0,"A T T E N Z I O N E :  TABELLA NON COMPILATA","")</f>
        <v>A T T E N Z I O N E :  TABELLA NON COMPILATA</v>
      </c>
      <c r="D19" s="1342"/>
    </row>
    <row r="20" s="1308" customFormat="true" ht="20.4" hidden="false" customHeight="true" outlineLevel="0" collapsed="false">
      <c r="A20" s="1343" t="s">
        <v>1267</v>
      </c>
      <c r="B20" s="1272" t="str">
        <f aca="false">"Presenti 31.12."&amp;t1!$L$1&amp;" (Tab 1)"</f>
        <v>Presenti 31.12.2023 (Tab 1)</v>
      </c>
      <c r="C20" s="1272" t="s">
        <v>1268</v>
      </c>
      <c r="D20" s="1344" t="s">
        <v>1243</v>
      </c>
    </row>
    <row r="21" s="1310" customFormat="true" ht="10.2" hidden="false" customHeight="false" outlineLevel="0" collapsed="false">
      <c r="A21" s="1343"/>
      <c r="B21" s="1301" t="s">
        <v>1190</v>
      </c>
      <c r="C21" s="1302" t="s">
        <v>1191</v>
      </c>
      <c r="D21" s="1345" t="s">
        <v>1269</v>
      </c>
    </row>
    <row r="22" customFormat="false" ht="14.1" hidden="false" customHeight="true" outlineLevel="0" collapsed="false">
      <c r="A22" s="811" t="s">
        <v>1249</v>
      </c>
      <c r="B22" s="350" t="n">
        <f aca="false">SUM(t1!$K$13:$L$14)</f>
        <v>0</v>
      </c>
      <c r="C22" s="1292" t="n">
        <f aca="false">'SI_1A(COMUNITA_MONTANE)'!F176+'SI_1A(COMUNITA_MONTANE)'!F182</f>
        <v>0</v>
      </c>
      <c r="D22" s="1346" t="str">
        <f aca="false">IF(C22&gt;B22,"ERRORE","OK")</f>
        <v>OK</v>
      </c>
    </row>
    <row r="23" customFormat="false" ht="14.1" hidden="false" customHeight="true" outlineLevel="0" collapsed="false">
      <c r="A23" s="811" t="s">
        <v>1270</v>
      </c>
      <c r="B23" s="350" t="n">
        <f aca="false">SUM(t1!$K$17:$L$17)</f>
        <v>0</v>
      </c>
      <c r="C23" s="1292" t="n">
        <f aca="false">'SI_1A(COMUNITA_MONTANE)'!F177+'SI_1A(COMUNITA_MONTANE)'!F183+'SI_1A(COMUNITA_MONTANE)'!F188</f>
        <v>0</v>
      </c>
      <c r="D23" s="1346" t="str">
        <f aca="false">IF(C23&gt;B23,"ERRORE","OK")</f>
        <v>OK</v>
      </c>
    </row>
    <row r="24" customFormat="false" ht="14.1" hidden="false" customHeight="true" outlineLevel="0" collapsed="false">
      <c r="A24" s="1348" t="s">
        <v>1271</v>
      </c>
      <c r="B24" s="1349" t="n">
        <f aca="false">SUM(t1!$K$18:$L$18)</f>
        <v>0</v>
      </c>
      <c r="C24" s="1349" t="n">
        <f aca="false">'SI_1A(COMUNITA_MONTANE)'!F178+'SI_1A(COMUNITA_MONTANE)'!F184+'SI_1A(COMUNITA_MONTANE)'!F189</f>
        <v>0</v>
      </c>
      <c r="D24" s="1350" t="str">
        <f aca="false">IF(C24&gt;B24,"ERRORE","OK")</f>
        <v>OK</v>
      </c>
      <c r="E24" s="574" t="n">
        <f aca="false">COUNTIF(D8:D10,"ERRORE")+COUNTIF(D15:D17,"ERRORE")+COUNTIF(D22:D24,"ERRORE")</f>
        <v>3</v>
      </c>
    </row>
    <row r="25" customFormat="false" ht="14.1" hidden="false" customHeight="true" outlineLevel="0" collapsed="false">
      <c r="A25" s="582"/>
      <c r="B25" s="1351"/>
      <c r="C25" s="1351"/>
    </row>
    <row r="26" s="1340" customFormat="true" ht="33.6" hidden="false" customHeight="true" outlineLevel="0" collapsed="false">
      <c r="A26" s="1352" t="s">
        <v>1274</v>
      </c>
      <c r="B26" s="1352"/>
      <c r="C26" s="1352"/>
      <c r="D26" s="1352"/>
    </row>
    <row r="27" s="255" customFormat="true" ht="10.8" hidden="false" customHeight="false" outlineLevel="0" collapsed="false">
      <c r="A27" s="542"/>
      <c r="D27" s="1353"/>
    </row>
    <row r="28" customFormat="false" ht="40.2" hidden="false" customHeight="false" outlineLevel="0" collapsed="false">
      <c r="A28" s="1354" t="s">
        <v>1275</v>
      </c>
      <c r="B28" s="1354" t="s">
        <v>1276</v>
      </c>
      <c r="C28" s="1355" t="str">
        <f aca="false">IF(('Squadratura 7'!A29='Squadratura 7'!B29)," ",(IF(AND('Squadratura 7'!A29=0,'Squadratura 7'!B29&gt;0),"Rispondere alla domanda 67 della SI_1A ",(IF(AND('Squadratura 7'!A29&gt;0,'Squadratura 7'!B29=0),"Inserire i giorni di formazione"," ")))))</f>
        <v>Inserire i giorni di formazione</v>
      </c>
      <c r="D28" s="1355"/>
      <c r="E28" s="1356"/>
      <c r="F28" s="1356"/>
    </row>
    <row r="29" customFormat="false" ht="13.8" hidden="false" customHeight="false" outlineLevel="0" collapsed="false">
      <c r="A29" s="1357" t="n">
        <f aca="false">'SI_1A(COMUNI-PROVINCE-CITTA_ME)'!$F$148+'SI_1A(UNIONE_COMUNI)'!$F$148+'SI_1A(COMUNITA_MONTANE)'!$F$148</f>
        <v>169</v>
      </c>
      <c r="B29" s="1358" t="n">
        <f aca="false">t11!AQ25+t11!AR25</f>
        <v>0</v>
      </c>
      <c r="C29" s="548"/>
      <c r="D29" s="1359"/>
      <c r="E29" s="574" t="n">
        <f aca="false">IF('Squadratura 7'!A29='Squadratura 7'!B29,0,IF(AND('Squadratura 7'!A29&gt;0,'Squadratura 7'!B29&gt;0),0,1))</f>
        <v>1</v>
      </c>
    </row>
    <row r="30" customFormat="false" ht="10.2" hidden="false" customHeight="false" outlineLevel="0" collapsed="false">
      <c r="E30" s="574" t="n">
        <f aca="false">SUM(E29+E24)</f>
        <v>4</v>
      </c>
    </row>
  </sheetData>
  <sheetProtection algorithmName="SHA-512" hashValue="cNEDDGWXm7GQ4bTlOz356/1UzB/WJNky3sZbcQOGFP1mrl6get29DmDrlcaiY3xdlbUpVLLgyboVSnPL9xudXg==" saltValue="Azs1iRbb928IJnZbkXW+UQ==" spinCount="100000" sheet="true" formatColumns="false" selectLockedCells="true" selectUnlockedCells="true"/>
  <mergeCells count="269">
    <mergeCell ref="A1:D1"/>
    <mergeCell ref="A2:D2"/>
    <mergeCell ref="A3:D3"/>
    <mergeCell ref="A5:B5"/>
    <mergeCell ref="C5:D5"/>
    <mergeCell ref="A6:A7"/>
    <mergeCell ref="A12:B12"/>
    <mergeCell ref="C12:D12"/>
    <mergeCell ref="A13:A14"/>
    <mergeCell ref="A19:B19"/>
    <mergeCell ref="C19:D19"/>
    <mergeCell ref="A20:A21"/>
    <mergeCell ref="A26:D26"/>
    <mergeCell ref="E26:H26"/>
    <mergeCell ref="I26:L26"/>
    <mergeCell ref="M26:P26"/>
    <mergeCell ref="Q26:T26"/>
    <mergeCell ref="U26:X26"/>
    <mergeCell ref="Y26:AB26"/>
    <mergeCell ref="AC26:AF26"/>
    <mergeCell ref="AG26:AJ26"/>
    <mergeCell ref="AK26:AN26"/>
    <mergeCell ref="AO26:AR26"/>
    <mergeCell ref="AS26:AV26"/>
    <mergeCell ref="AW26:AZ26"/>
    <mergeCell ref="BA26:BD26"/>
    <mergeCell ref="BE26:BH26"/>
    <mergeCell ref="BI26:BL26"/>
    <mergeCell ref="BM26:BP26"/>
    <mergeCell ref="BQ26:BT26"/>
    <mergeCell ref="BU26:BX26"/>
    <mergeCell ref="BY26:CB26"/>
    <mergeCell ref="CC26:CF26"/>
    <mergeCell ref="CG26:CJ26"/>
    <mergeCell ref="CK26:CN26"/>
    <mergeCell ref="CO26:CR26"/>
    <mergeCell ref="CS26:CV26"/>
    <mergeCell ref="CW26:CZ26"/>
    <mergeCell ref="DA26:DD26"/>
    <mergeCell ref="DE26:DH26"/>
    <mergeCell ref="DI26:DL26"/>
    <mergeCell ref="DM26:DP26"/>
    <mergeCell ref="DQ26:DT26"/>
    <mergeCell ref="DU26:DX26"/>
    <mergeCell ref="DY26:EB26"/>
    <mergeCell ref="EC26:EF26"/>
    <mergeCell ref="EG26:EJ26"/>
    <mergeCell ref="EK26:EN26"/>
    <mergeCell ref="EO26:ER26"/>
    <mergeCell ref="ES26:EV26"/>
    <mergeCell ref="EW26:EZ26"/>
    <mergeCell ref="FA26:FD26"/>
    <mergeCell ref="FE26:FH26"/>
    <mergeCell ref="FI26:FL26"/>
    <mergeCell ref="FM26:FP26"/>
    <mergeCell ref="FQ26:FT26"/>
    <mergeCell ref="FU26:FX26"/>
    <mergeCell ref="FY26:GB26"/>
    <mergeCell ref="GC26:GF26"/>
    <mergeCell ref="GG26:GJ26"/>
    <mergeCell ref="GK26:GN26"/>
    <mergeCell ref="GO26:GR26"/>
    <mergeCell ref="GS26:GV26"/>
    <mergeCell ref="GW26:GZ26"/>
    <mergeCell ref="HA26:HD26"/>
    <mergeCell ref="HE26:HH26"/>
    <mergeCell ref="HI26:HL26"/>
    <mergeCell ref="HM26:HP26"/>
    <mergeCell ref="HQ26:HT26"/>
    <mergeCell ref="HU26:HX26"/>
    <mergeCell ref="HY26:IB26"/>
    <mergeCell ref="IC26:IF26"/>
    <mergeCell ref="IG26:IJ26"/>
    <mergeCell ref="IK26:IN26"/>
    <mergeCell ref="IO26:IR26"/>
    <mergeCell ref="IS26:IV26"/>
    <mergeCell ref="IW26:IZ26"/>
    <mergeCell ref="JA26:JD26"/>
    <mergeCell ref="JE26:JH26"/>
    <mergeCell ref="JI26:JL26"/>
    <mergeCell ref="JM26:JP26"/>
    <mergeCell ref="JQ26:JT26"/>
    <mergeCell ref="JU26:JX26"/>
    <mergeCell ref="JY26:KB26"/>
    <mergeCell ref="KC26:KF26"/>
    <mergeCell ref="KG26:KJ26"/>
    <mergeCell ref="KK26:KN26"/>
    <mergeCell ref="KO26:KR26"/>
    <mergeCell ref="KS26:KV26"/>
    <mergeCell ref="KW26:KZ26"/>
    <mergeCell ref="LA26:LD26"/>
    <mergeCell ref="LE26:LH26"/>
    <mergeCell ref="LI26:LL26"/>
    <mergeCell ref="LM26:LP26"/>
    <mergeCell ref="LQ26:LT26"/>
    <mergeCell ref="LU26:LX26"/>
    <mergeCell ref="LY26:MB26"/>
    <mergeCell ref="MC26:MF26"/>
    <mergeCell ref="MG26:MJ26"/>
    <mergeCell ref="MK26:MN26"/>
    <mergeCell ref="MO26:MR26"/>
    <mergeCell ref="MS26:MV26"/>
    <mergeCell ref="MW26:MZ26"/>
    <mergeCell ref="NA26:ND26"/>
    <mergeCell ref="NE26:NH26"/>
    <mergeCell ref="NI26:NL26"/>
    <mergeCell ref="NM26:NP26"/>
    <mergeCell ref="NQ26:NT26"/>
    <mergeCell ref="NU26:NX26"/>
    <mergeCell ref="NY26:OB26"/>
    <mergeCell ref="OC26:OF26"/>
    <mergeCell ref="OG26:OJ26"/>
    <mergeCell ref="OK26:ON26"/>
    <mergeCell ref="OO26:OR26"/>
    <mergeCell ref="OS26:OV26"/>
    <mergeCell ref="OW26:OZ26"/>
    <mergeCell ref="PA26:PD26"/>
    <mergeCell ref="PE26:PH26"/>
    <mergeCell ref="PI26:PL26"/>
    <mergeCell ref="PM26:PP26"/>
    <mergeCell ref="PQ26:PT26"/>
    <mergeCell ref="PU26:PX26"/>
    <mergeCell ref="PY26:QB26"/>
    <mergeCell ref="QC26:QF26"/>
    <mergeCell ref="QG26:QJ26"/>
    <mergeCell ref="QK26:QN26"/>
    <mergeCell ref="QO26:QR26"/>
    <mergeCell ref="QS26:QV26"/>
    <mergeCell ref="QW26:QZ26"/>
    <mergeCell ref="RA26:RD26"/>
    <mergeCell ref="RE26:RH26"/>
    <mergeCell ref="RI26:RL26"/>
    <mergeCell ref="RM26:RP26"/>
    <mergeCell ref="RQ26:RT26"/>
    <mergeCell ref="RU26:RX26"/>
    <mergeCell ref="RY26:SB26"/>
    <mergeCell ref="SC26:SF26"/>
    <mergeCell ref="SG26:SJ26"/>
    <mergeCell ref="SK26:SN26"/>
    <mergeCell ref="SO26:SR26"/>
    <mergeCell ref="SS26:SV26"/>
    <mergeCell ref="SW26:SZ26"/>
    <mergeCell ref="TA26:TD26"/>
    <mergeCell ref="TE26:TH26"/>
    <mergeCell ref="TI26:TL26"/>
    <mergeCell ref="TM26:TP26"/>
    <mergeCell ref="TQ26:TT26"/>
    <mergeCell ref="TU26:TX26"/>
    <mergeCell ref="TY26:UB26"/>
    <mergeCell ref="UC26:UF26"/>
    <mergeCell ref="UG26:UJ26"/>
    <mergeCell ref="UK26:UN26"/>
    <mergeCell ref="UO26:UR26"/>
    <mergeCell ref="US26:UV26"/>
    <mergeCell ref="UW26:UZ26"/>
    <mergeCell ref="VA26:VD26"/>
    <mergeCell ref="VE26:VH26"/>
    <mergeCell ref="VI26:VL26"/>
    <mergeCell ref="VM26:VP26"/>
    <mergeCell ref="VQ26:VT26"/>
    <mergeCell ref="VU26:VX26"/>
    <mergeCell ref="VY26:WB26"/>
    <mergeCell ref="WC26:WF26"/>
    <mergeCell ref="WG26:WJ26"/>
    <mergeCell ref="WK26:WN26"/>
    <mergeCell ref="WO26:WR26"/>
    <mergeCell ref="WS26:WV26"/>
    <mergeCell ref="WW26:WZ26"/>
    <mergeCell ref="XA26:XD26"/>
    <mergeCell ref="XE26:XH26"/>
    <mergeCell ref="XI26:XL26"/>
    <mergeCell ref="XM26:XP26"/>
    <mergeCell ref="XQ26:XT26"/>
    <mergeCell ref="XU26:XX26"/>
    <mergeCell ref="XY26:YB26"/>
    <mergeCell ref="YC26:YF26"/>
    <mergeCell ref="YG26:YJ26"/>
    <mergeCell ref="YK26:YN26"/>
    <mergeCell ref="YO26:YR26"/>
    <mergeCell ref="YS26:YV26"/>
    <mergeCell ref="YW26:YZ26"/>
    <mergeCell ref="ZA26:ZD26"/>
    <mergeCell ref="ZE26:ZH26"/>
    <mergeCell ref="ZI26:ZL26"/>
    <mergeCell ref="ZM26:ZP26"/>
    <mergeCell ref="ZQ26:ZT26"/>
    <mergeCell ref="ZU26:ZX26"/>
    <mergeCell ref="ZY26:AAB26"/>
    <mergeCell ref="AAC26:AAF26"/>
    <mergeCell ref="AAG26:AAJ26"/>
    <mergeCell ref="AAK26:AAN26"/>
    <mergeCell ref="AAO26:AAR26"/>
    <mergeCell ref="AAS26:AAV26"/>
    <mergeCell ref="AAW26:AAZ26"/>
    <mergeCell ref="ABA26:ABD26"/>
    <mergeCell ref="ABE26:ABH26"/>
    <mergeCell ref="ABI26:ABL26"/>
    <mergeCell ref="ABM26:ABP26"/>
    <mergeCell ref="ABQ26:ABT26"/>
    <mergeCell ref="ABU26:ABX26"/>
    <mergeCell ref="ABY26:ACB26"/>
    <mergeCell ref="ACC26:ACF26"/>
    <mergeCell ref="ACG26:ACJ26"/>
    <mergeCell ref="ACK26:ACN26"/>
    <mergeCell ref="ACO26:ACR26"/>
    <mergeCell ref="ACS26:ACV26"/>
    <mergeCell ref="ACW26:ACZ26"/>
    <mergeCell ref="ADA26:ADD26"/>
    <mergeCell ref="ADE26:ADH26"/>
    <mergeCell ref="ADI26:ADL26"/>
    <mergeCell ref="ADM26:ADP26"/>
    <mergeCell ref="ADQ26:ADT26"/>
    <mergeCell ref="ADU26:ADX26"/>
    <mergeCell ref="ADY26:AEB26"/>
    <mergeCell ref="AEC26:AEF26"/>
    <mergeCell ref="AEG26:AEJ26"/>
    <mergeCell ref="AEK26:AEN26"/>
    <mergeCell ref="AEO26:AER26"/>
    <mergeCell ref="AES26:AEV26"/>
    <mergeCell ref="AEW26:AEZ26"/>
    <mergeCell ref="AFA26:AFD26"/>
    <mergeCell ref="AFE26:AFH26"/>
    <mergeCell ref="AFI26:AFL26"/>
    <mergeCell ref="AFM26:AFP26"/>
    <mergeCell ref="AFQ26:AFT26"/>
    <mergeCell ref="AFU26:AFX26"/>
    <mergeCell ref="AFY26:AGB26"/>
    <mergeCell ref="AGC26:AGF26"/>
    <mergeCell ref="AGG26:AGJ26"/>
    <mergeCell ref="AGK26:AGN26"/>
    <mergeCell ref="AGO26:AGR26"/>
    <mergeCell ref="AGS26:AGV26"/>
    <mergeCell ref="AGW26:AGZ26"/>
    <mergeCell ref="AHA26:AHD26"/>
    <mergeCell ref="AHE26:AHH26"/>
    <mergeCell ref="AHI26:AHL26"/>
    <mergeCell ref="AHM26:AHP26"/>
    <mergeCell ref="AHQ26:AHT26"/>
    <mergeCell ref="AHU26:AHX26"/>
    <mergeCell ref="AHY26:AIB26"/>
    <mergeCell ref="AIC26:AIF26"/>
    <mergeCell ref="AIG26:AIJ26"/>
    <mergeCell ref="AIK26:AIN26"/>
    <mergeCell ref="AIO26:AIR26"/>
    <mergeCell ref="AIS26:AIV26"/>
    <mergeCell ref="AIW26:AIZ26"/>
    <mergeCell ref="AJA26:AJD26"/>
    <mergeCell ref="AJE26:AJH26"/>
    <mergeCell ref="AJI26:AJL26"/>
    <mergeCell ref="AJM26:AJP26"/>
    <mergeCell ref="AJQ26:AJT26"/>
    <mergeCell ref="AJU26:AJX26"/>
    <mergeCell ref="AJY26:AKB26"/>
    <mergeCell ref="AKC26:AKF26"/>
    <mergeCell ref="AKG26:AKJ26"/>
    <mergeCell ref="AKK26:AKN26"/>
    <mergeCell ref="AKO26:AKR26"/>
    <mergeCell ref="AKS26:AKV26"/>
    <mergeCell ref="AKW26:AKZ26"/>
    <mergeCell ref="ALA26:ALD26"/>
    <mergeCell ref="ALE26:ALH26"/>
    <mergeCell ref="ALI26:ALL26"/>
    <mergeCell ref="ALM26:ALP26"/>
    <mergeCell ref="ALQ26:ALT26"/>
    <mergeCell ref="ALU26:ALX26"/>
    <mergeCell ref="ALY26:AMB26"/>
    <mergeCell ref="AMC26:AMF26"/>
    <mergeCell ref="AMG26:AMJ26"/>
    <mergeCell ref="C28:D28"/>
  </mergeCells>
  <printOptions headings="false" gridLines="false" gridLinesSet="true" horizontalCentered="true" verticalCentered="true"/>
  <pageMargins left="0.2" right="0" top="0.170138888888889" bottom="0.159722222222222"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6.xml><?xml version="1.0" encoding="utf-8"?>
<worksheet xmlns="http://schemas.openxmlformats.org/spreadsheetml/2006/main" xmlns:r="http://schemas.openxmlformats.org/officeDocument/2006/relationships">
  <sheetPr filterMode="false">
    <pageSetUpPr fitToPage="false"/>
  </sheetPr>
  <dimension ref="A1:I21"/>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B2" activeCellId="0" sqref="B2"/>
    </sheetView>
  </sheetViews>
  <sheetFormatPr defaultColWidth="9.296875" defaultRowHeight="10.2" zeroHeight="false" outlineLevelRow="0" outlineLevelCol="0"/>
  <cols>
    <col collapsed="false" customWidth="true" hidden="false" outlineLevel="0" max="1" min="1" style="255" width="57.71"/>
    <col collapsed="false" customWidth="true" hidden="false" outlineLevel="0" max="3" min="2" style="255" width="19.72"/>
    <col collapsed="false" customWidth="true" hidden="false" outlineLevel="0" max="4" min="4" style="255" width="26.72"/>
    <col collapsed="false" customWidth="true" hidden="false" outlineLevel="0" max="5" min="5" style="255" width="25.15"/>
    <col collapsed="false" customWidth="false" hidden="false" outlineLevel="0" max="1024" min="6" style="255" width="9.29"/>
  </cols>
  <sheetData>
    <row r="1" customFormat="false" ht="29.85" hidden="false" customHeight="true" outlineLevel="0" collapsed="false">
      <c r="A1" s="481" t="str">
        <f aca="false">t1!A1</f>
        <v>REGIONI ED AUTONOMIE LOCALI - anno 2023</v>
      </c>
      <c r="B1" s="481"/>
      <c r="C1" s="481"/>
      <c r="D1" s="481"/>
      <c r="E1" s="258"/>
      <c r="F1" s="1285"/>
      <c r="G1" s="1285"/>
      <c r="H1" s="1285"/>
      <c r="I1" s="1285"/>
    </row>
    <row r="2" customFormat="false" ht="16.2" hidden="false" customHeight="false" outlineLevel="0" collapsed="false">
      <c r="A2" s="1360" t="s">
        <v>1277</v>
      </c>
      <c r="C2" s="534"/>
      <c r="D2" s="534"/>
      <c r="E2" s="534"/>
      <c r="F2" s="301"/>
      <c r="G2" s="301"/>
      <c r="H2" s="301"/>
      <c r="I2" s="301"/>
    </row>
    <row r="3" customFormat="false" ht="30" hidden="false" customHeight="true" outlineLevel="0" collapsed="false">
      <c r="A3" s="1361" t="s">
        <v>1278</v>
      </c>
      <c r="B3" s="1361"/>
      <c r="C3" s="1361"/>
      <c r="D3" s="1361"/>
      <c r="E3" s="1361"/>
    </row>
    <row r="4" s="1366" customFormat="true" ht="30.6" hidden="false" customHeight="false" outlineLevel="0" collapsed="false">
      <c r="A4" s="1362" t="s">
        <v>1279</v>
      </c>
      <c r="B4" s="1363" t="s">
        <v>1280</v>
      </c>
      <c r="C4" s="1363" t="s">
        <v>1281</v>
      </c>
      <c r="D4" s="1364" t="s">
        <v>1282</v>
      </c>
      <c r="E4" s="1365" t="s">
        <v>1283</v>
      </c>
    </row>
    <row r="5" customFormat="false" ht="20.25" hidden="false" customHeight="true" outlineLevel="0" collapsed="false">
      <c r="A5" s="1367" t="s">
        <v>1284</v>
      </c>
      <c r="B5" s="1368" t="n">
        <f aca="false">SI_1!G56</f>
        <v>0</v>
      </c>
      <c r="C5" s="1369" t="n">
        <f aca="false">t14!D12</f>
        <v>0</v>
      </c>
      <c r="D5" s="1370" t="str">
        <f aca="false">IF(B5=0,IF(C5=0,"OK","MANCANO LE UNITA'"),IF(C5=0,"MANCANO LE SPESE","OK"))</f>
        <v>OK</v>
      </c>
      <c r="E5" s="1371" t="str">
        <f aca="false">IF(AND(B5&gt;0,C5&gt;0),C5/B5," ")</f>
        <v> </v>
      </c>
    </row>
    <row r="6" customFormat="false" ht="20.25" hidden="false" customHeight="true" outlineLevel="0" collapsed="false">
      <c r="A6" s="1367" t="s">
        <v>1285</v>
      </c>
      <c r="B6" s="1368" t="n">
        <f aca="false">SI_1!G59</f>
        <v>0</v>
      </c>
      <c r="C6" s="1369" t="n">
        <f aca="false">t14!D13</f>
        <v>0</v>
      </c>
      <c r="D6" s="1370" t="str">
        <f aca="false">IF(B6=0,IF(C6=0,"OK","MANCANO LE UNITA'"),IF(C6=0,"MANCANO LE SPESE","OK"))</f>
        <v>OK</v>
      </c>
      <c r="E6" s="1371" t="str">
        <f aca="false">IF(AND(B6&gt;0,C6&gt;0),C6/B6," ")</f>
        <v> </v>
      </c>
    </row>
    <row r="7" customFormat="false" ht="20.25" hidden="false" customHeight="true" outlineLevel="0" collapsed="false">
      <c r="A7" s="1372" t="s">
        <v>1286</v>
      </c>
      <c r="B7" s="1373" t="n">
        <f aca="false">SI_1!G62</f>
        <v>0</v>
      </c>
      <c r="C7" s="1374" t="n">
        <f aca="false">t14!D14</f>
        <v>0</v>
      </c>
      <c r="D7" s="1375" t="str">
        <f aca="false">IF(B7=0,IF(C7=0,"OK","MANCANO LE UNITA'"),IF(C7=0,"MANCANO LE SPESE","OK"))</f>
        <v>OK</v>
      </c>
      <c r="E7" s="1376" t="str">
        <f aca="false">IF(AND(B7&gt;0,C7&gt;0),C7/B7," ")</f>
        <v> </v>
      </c>
    </row>
    <row r="10" customFormat="false" ht="18" hidden="false" customHeight="false" outlineLevel="0" collapsed="false">
      <c r="A10" s="1377" t="s">
        <v>1287</v>
      </c>
    </row>
    <row r="11" customFormat="false" ht="30" hidden="false" customHeight="true" outlineLevel="0" collapsed="false">
      <c r="A11" s="1361" t="s">
        <v>1288</v>
      </c>
      <c r="B11" s="1361"/>
      <c r="C11" s="1361"/>
      <c r="D11" s="1361"/>
      <c r="E11" s="1361"/>
    </row>
    <row r="12" s="1366" customFormat="true" ht="31.2" hidden="false" customHeight="false" outlineLevel="0" collapsed="false">
      <c r="A12" s="1362" t="s">
        <v>1289</v>
      </c>
      <c r="B12" s="1363" t="s">
        <v>1290</v>
      </c>
      <c r="C12" s="1363" t="s">
        <v>1281</v>
      </c>
      <c r="D12" s="1364" t="s">
        <v>1282</v>
      </c>
      <c r="E12" s="1365" t="s">
        <v>1283</v>
      </c>
    </row>
    <row r="13" customFormat="false" ht="20.25" hidden="false" customHeight="true" outlineLevel="0" collapsed="false">
      <c r="A13" s="1367" t="s">
        <v>1291</v>
      </c>
      <c r="B13" s="1378" t="n">
        <f aca="false">t2!C11+t2!D11</f>
        <v>0</v>
      </c>
      <c r="C13" s="1379" t="n">
        <f aca="false">t14!D16</f>
        <v>0</v>
      </c>
      <c r="D13" s="1380" t="str">
        <f aca="false">IF(B13=0,IF(C13=0,"OK","MANCANO LE UNITA'"),IF(C13=0,"MANCANO LE SPESE","OK"))</f>
        <v>OK</v>
      </c>
      <c r="E13" s="1381" t="str">
        <f aca="false">IF(AND(B13&gt;0,C13&gt;0),C13/B13," ")</f>
        <v> </v>
      </c>
    </row>
    <row r="14" customFormat="false" ht="20.25" hidden="false" customHeight="true" outlineLevel="0" collapsed="false">
      <c r="A14" s="1367" t="s">
        <v>1292</v>
      </c>
      <c r="B14" s="1368" t="n">
        <f aca="false">t2!E11+t2!F11</f>
        <v>0</v>
      </c>
      <c r="C14" s="1369" t="n">
        <f aca="false">t14!D17</f>
        <v>0</v>
      </c>
      <c r="D14" s="1370" t="str">
        <f aca="false">IF(B14=0,IF(C14=0,"OK","MANCANO LE UNITA'"),IF(C14=0,"MANCANO LE SPESE","OK"))</f>
        <v>OK</v>
      </c>
      <c r="E14" s="1371" t="str">
        <f aca="false">IF(AND(B14&gt;0,C14&gt;0),C14/B14," ")</f>
        <v> </v>
      </c>
    </row>
    <row r="15" customFormat="false" ht="20.25" hidden="false" customHeight="true" outlineLevel="0" collapsed="false">
      <c r="A15" s="1367" t="s">
        <v>1293</v>
      </c>
      <c r="B15" s="1368" t="n">
        <f aca="false">t2!G11+t2!H11</f>
        <v>0</v>
      </c>
      <c r="C15" s="1369" t="n">
        <f aca="false">t14!D23</f>
        <v>0</v>
      </c>
      <c r="D15" s="1370" t="str">
        <f aca="false">IF(B15=0,IF(C15=0,"OK","MANCANO LE UNITA'"),IF(C15=0,"MANCANO LE SPESE","OK"))</f>
        <v>OK</v>
      </c>
      <c r="E15" s="1371" t="str">
        <f aca="false">IF(AND(B15&gt;0,C15&gt;0),C15/B15," ")</f>
        <v> </v>
      </c>
    </row>
    <row r="16" customFormat="false" ht="20.25" hidden="false" customHeight="true" outlineLevel="0" collapsed="false">
      <c r="A16" s="1367" t="s">
        <v>1294</v>
      </c>
      <c r="B16" s="1368" t="n">
        <f aca="false">t2!I11+t2!J11</f>
        <v>0</v>
      </c>
      <c r="C16" s="1369" t="n">
        <f aca="false">t14!D24</f>
        <v>0</v>
      </c>
      <c r="D16" s="1370" t="str">
        <f aca="false">IF(B16=0,IF(C16=0,"OK","MANCANO LE UNITA'"),IF(C16=0,"MANCANO LE SPESE","OK"))</f>
        <v>OK</v>
      </c>
      <c r="E16" s="1371" t="str">
        <f aca="false">IF(AND(B16&gt;0,C16&gt;0),C16/B16," ")</f>
        <v> </v>
      </c>
    </row>
    <row r="17" customFormat="false" ht="14.1" hidden="false" customHeight="true" outlineLevel="0" collapsed="false">
      <c r="A17" s="1382"/>
      <c r="B17" s="1383"/>
      <c r="C17" s="1383"/>
      <c r="D17" s="1383"/>
      <c r="E17" s="1384"/>
    </row>
    <row r="18" s="1366" customFormat="true" ht="30.6" hidden="false" customHeight="false" outlineLevel="0" collapsed="false">
      <c r="A18" s="1385" t="s">
        <v>1295</v>
      </c>
      <c r="B18" s="1386" t="s">
        <v>1296</v>
      </c>
      <c r="C18" s="1386" t="s">
        <v>1281</v>
      </c>
      <c r="D18" s="1387" t="s">
        <v>1297</v>
      </c>
      <c r="E18" s="1388" t="s">
        <v>1298</v>
      </c>
    </row>
    <row r="19" customFormat="false" ht="22.8" hidden="false" customHeight="false" outlineLevel="0" collapsed="false">
      <c r="A19" s="1389" t="str">
        <f aca="false">t14!A10</f>
        <v>SOMME CORRISPOSTE AD AGENZIA DI SOMMINISTRAZIONE(INTERINALI)</v>
      </c>
      <c r="B19" s="1278" t="str">
        <f aca="false">t14!B10</f>
        <v>L105</v>
      </c>
      <c r="C19" s="1390" t="n">
        <f aca="false">t14!D10</f>
        <v>0</v>
      </c>
      <c r="D19" s="1391" t="str">
        <f aca="false">(IF(AND(C19=0,C20&gt;0),"INSERIRE SOMME SPETTANTI ALL'AGENZIA (L105)","OK"))</f>
        <v>OK</v>
      </c>
      <c r="E19" s="1392" t="str">
        <f aca="false">(IF(AND(C19&gt;0,C20&gt;0),C19/C20," "))</f>
        <v> </v>
      </c>
    </row>
    <row r="20" customFormat="false" ht="22.8" hidden="false" customHeight="false" outlineLevel="0" collapsed="false">
      <c r="A20" s="1389" t="str">
        <f aca="false">t14!A23</f>
        <v>ONERI PER I CONTRATTI DI SOMMINISTRAZIONE(INTERINALI)</v>
      </c>
      <c r="B20" s="1393" t="str">
        <f aca="false">t14!B23</f>
        <v>P062</v>
      </c>
      <c r="C20" s="1394" t="n">
        <f aca="false">t14!D23</f>
        <v>0</v>
      </c>
      <c r="D20" s="1395" t="str">
        <f aca="false">(IF(AND(C20=0,C19&gt;0),"INSERIRE RETRIBUZIONI PER INTERINALI (P062)","OK"))</f>
        <v>OK</v>
      </c>
      <c r="E20" s="1392"/>
    </row>
    <row r="21" customFormat="false" ht="40.5" hidden="false" customHeight="true" outlineLevel="0" collapsed="false">
      <c r="A21" s="1396" t="s">
        <v>1299</v>
      </c>
      <c r="B21" s="1396"/>
      <c r="C21" s="1396"/>
      <c r="D21" s="1397" t="str">
        <f aca="false">(IF(AND(C19&gt;0,C20&gt;0),IF(C19&gt;(C20/100*30),"ATTENZIONE: la voce L105 supera il 30% della voce P062. L'IN1 andrà giustificata","OK"),"OK"))</f>
        <v>OK</v>
      </c>
      <c r="E21" s="1392"/>
    </row>
  </sheetData>
  <sheetProtection algorithmName="SHA-512" hashValue="g1pub7gYClxp0Mwb6Gcd41jVLnWMvzRB6n6tTyYUTVQ+9UbMPRdwAs9GtjKWPcNd/rLtdqb+2t2jVU3I2gxP6g==" saltValue="uFjNlXXSBD2JwX2b4Lz2aw==" spinCount="100000" sheet="true" formatColumns="false" selectLockedCells="true" selectUnlockedCells="true"/>
  <mergeCells count="6">
    <mergeCell ref="A1:D1"/>
    <mergeCell ref="C2:E2"/>
    <mergeCell ref="A3:E3"/>
    <mergeCell ref="A11:E11"/>
    <mergeCell ref="E19:E21"/>
    <mergeCell ref="A21:C21"/>
  </mergeCells>
  <conditionalFormatting sqref="D5:D7 D13:D16 D19:D21">
    <cfRule type="notContainsText" priority="2" operator="notContains" aboveAverage="0" equalAverage="0" bottom="0" percent="0" rank="0" text="OK" dxfId="17">
      <formula>ISERROR(SEARCH("OK",D5))</formula>
    </cfRule>
  </conditionalFormatting>
  <printOptions headings="false" gridLines="false" gridLinesSet="true" horizontalCentered="true" verticalCentered="true"/>
  <pageMargins left="0" right="0" top="0.196527777777778" bottom="0.315277777777778" header="0.511805555555555" footer="0.511805555555555"/>
  <pageSetup paperSize="9" scale="9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37.xml><?xml version="1.0" encoding="utf-8"?>
<worksheet xmlns="http://schemas.openxmlformats.org/spreadsheetml/2006/main" xmlns:r="http://schemas.openxmlformats.org/officeDocument/2006/relationships">
  <sheetPr filterMode="false">
    <pageSetUpPr fitToPage="true"/>
  </sheetPr>
  <dimension ref="A1:J22"/>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5" topLeftCell="A6" activePane="bottomLeft" state="frozen"/>
      <selection pane="topLeft" activeCell="A1" activeCellId="0" sqref="A1"/>
      <selection pane="bottomLeft" activeCell="B5" activeCellId="0" sqref="B5"/>
    </sheetView>
  </sheetViews>
  <sheetFormatPr defaultColWidth="8.84765625" defaultRowHeight="10.2" zeroHeight="false" outlineLevelRow="0" outlineLevelCol="0"/>
  <cols>
    <col collapsed="false" customWidth="true" hidden="false" outlineLevel="0" max="1" min="1" style="255" width="48.71"/>
    <col collapsed="false" customWidth="true" hidden="false" outlineLevel="0" max="2" min="2" style="256" width="11.29"/>
    <col collapsed="false" customWidth="true" hidden="false" outlineLevel="0" max="3" min="3" style="256" width="13.15"/>
    <col collapsed="false" customWidth="true" hidden="false" outlineLevel="0" max="4" min="4" style="256" width="17.72"/>
    <col collapsed="false" customWidth="true" hidden="false" outlineLevel="0" max="6" min="5" style="256" width="15.72"/>
    <col collapsed="false" customWidth="true" hidden="false" outlineLevel="0" max="8" min="7" style="1269" width="15.72"/>
    <col collapsed="false" customWidth="true" hidden="false" outlineLevel="0" max="9" min="9" style="1269" width="18.29"/>
    <col collapsed="false" customWidth="true" hidden="false" outlineLevel="0" max="10" min="10" style="1269" width="9.29"/>
  </cols>
  <sheetData>
    <row r="1" s="255" customFormat="true" ht="43.5" hidden="false" customHeight="true" outlineLevel="0" collapsed="false">
      <c r="A1" s="481" t="str">
        <f aca="false">t1!A1</f>
        <v>REGIONI ED AUTONOMIE LOCALI - anno 2023</v>
      </c>
      <c r="B1" s="481"/>
      <c r="C1" s="481"/>
      <c r="D1" s="481"/>
      <c r="E1" s="481"/>
      <c r="F1" s="481"/>
      <c r="G1" s="481"/>
      <c r="H1" s="481"/>
      <c r="I1" s="258"/>
    </row>
    <row r="2" s="255" customFormat="true" ht="21" hidden="false" customHeight="true" outlineLevel="0" collapsed="false">
      <c r="D2" s="534"/>
      <c r="E2" s="534"/>
      <c r="F2" s="534"/>
      <c r="G2" s="534"/>
      <c r="H2" s="534"/>
      <c r="I2" s="534"/>
      <c r="J2" s="301"/>
    </row>
    <row r="3" s="255" customFormat="true" ht="21" hidden="false" customHeight="true" outlineLevel="0" collapsed="false">
      <c r="A3" s="141" t="s">
        <v>1300</v>
      </c>
      <c r="B3" s="256"/>
      <c r="F3" s="256"/>
    </row>
    <row r="4" customFormat="false" ht="51" hidden="false" customHeight="false" outlineLevel="0" collapsed="false">
      <c r="A4" s="1271" t="s">
        <v>1171</v>
      </c>
      <c r="B4" s="1272" t="s">
        <v>1172</v>
      </c>
      <c r="C4" s="1272" t="s">
        <v>1301</v>
      </c>
      <c r="D4" s="1272" t="s">
        <v>1302</v>
      </c>
      <c r="E4" s="1272" t="s">
        <v>1303</v>
      </c>
      <c r="F4" s="1272" t="s">
        <v>1304</v>
      </c>
      <c r="G4" s="1272" t="s">
        <v>1305</v>
      </c>
      <c r="H4" s="1272" t="s">
        <v>1306</v>
      </c>
      <c r="I4" s="1272" t="s">
        <v>1307</v>
      </c>
    </row>
    <row r="5" s="1400" customFormat="true" ht="10.2" hidden="false" customHeight="false" outlineLevel="0" collapsed="false">
      <c r="A5" s="1398"/>
      <c r="B5" s="1313"/>
      <c r="C5" s="1313" t="s">
        <v>1190</v>
      </c>
      <c r="D5" s="1313" t="s">
        <v>1191</v>
      </c>
      <c r="E5" s="1313" t="s">
        <v>1308</v>
      </c>
      <c r="F5" s="1313" t="s">
        <v>1193</v>
      </c>
      <c r="G5" s="1313" t="s">
        <v>1309</v>
      </c>
      <c r="H5" s="1313" t="s">
        <v>1310</v>
      </c>
      <c r="I5" s="1313" t="s">
        <v>1311</v>
      </c>
      <c r="J5" s="1399"/>
    </row>
    <row r="6" customFormat="false" ht="13.2" hidden="false" customHeight="false" outlineLevel="0" collapsed="false">
      <c r="A6" s="1277" t="str">
        <f aca="false">t1!A6</f>
        <v>SEGRETARIO A</v>
      </c>
      <c r="B6" s="1278" t="str">
        <f aca="false">t1!B6</f>
        <v>0D0102</v>
      </c>
      <c r="C6" s="1401" t="n">
        <f aca="false">t12!C6</f>
        <v>0</v>
      </c>
      <c r="D6" s="1402" t="n">
        <f aca="false">t12!D6</f>
        <v>0</v>
      </c>
      <c r="E6" s="1403" t="str">
        <f aca="false">IF(C6=0," ",D6/C6*12)</f>
        <v> </v>
      </c>
      <c r="F6" s="1404" t="n">
        <v>41779.17</v>
      </c>
      <c r="G6" s="1403" t="str">
        <f aca="false">IF(E6=" "," ",E6-F6)</f>
        <v> </v>
      </c>
      <c r="H6" s="1405" t="str">
        <f aca="false">IF(E6=" "," ",IF(F6=0," ",G6/F6))</f>
        <v> </v>
      </c>
      <c r="I6" s="1278" t="str">
        <f aca="false">IF(E6=" "," ",IF(F6=0," ",IF(ABS(H6)&gt;0.02,"ERRORE","OK")))</f>
        <v> </v>
      </c>
    </row>
    <row r="7" customFormat="false" ht="13.2" hidden="false" customHeight="false" outlineLevel="0" collapsed="false">
      <c r="A7" s="1277" t="str">
        <f aca="false">t1!A7</f>
        <v>SEGRETARIO B</v>
      </c>
      <c r="B7" s="1278" t="str">
        <f aca="false">t1!B7</f>
        <v>0D0103</v>
      </c>
      <c r="C7" s="1401" t="n">
        <f aca="false">t12!C7</f>
        <v>0</v>
      </c>
      <c r="D7" s="1402" t="n">
        <f aca="false">t12!D7</f>
        <v>0</v>
      </c>
      <c r="E7" s="1403" t="str">
        <f aca="false">IF(C7=0," ",D7/C7*12)</f>
        <v> </v>
      </c>
      <c r="F7" s="1404" t="n">
        <v>41779.17</v>
      </c>
      <c r="G7" s="1403" t="str">
        <f aca="false">IF(E7=" "," ",E7-F7)</f>
        <v> </v>
      </c>
      <c r="H7" s="1405" t="str">
        <f aca="false">IF(E7=" "," ",IF(F7=0," ",G7/F7))</f>
        <v> </v>
      </c>
      <c r="I7" s="1278" t="str">
        <f aca="false">IF(E7=" "," ",IF(F7=0," ",IF(ABS(H7)&gt;0.02,"ERRORE","OK")))</f>
        <v> </v>
      </c>
    </row>
    <row r="8" customFormat="false" ht="13.2" hidden="false" customHeight="false" outlineLevel="0" collapsed="false">
      <c r="A8" s="1277" t="str">
        <f aca="false">t1!A8</f>
        <v>SEGRETARIO C</v>
      </c>
      <c r="B8" s="1278" t="str">
        <f aca="false">t1!B8</f>
        <v>0D0485</v>
      </c>
      <c r="C8" s="1401" t="n">
        <f aca="false">t12!C8</f>
        <v>0</v>
      </c>
      <c r="D8" s="1402" t="n">
        <f aca="false">t12!D8</f>
        <v>0</v>
      </c>
      <c r="E8" s="1403" t="str">
        <f aca="false">IF(C8=0," ",D8/C8*12)</f>
        <v> </v>
      </c>
      <c r="F8" s="1404" t="n">
        <v>33423.31</v>
      </c>
      <c r="G8" s="1403" t="str">
        <f aca="false">IF(E8=" "," ",E8-F8)</f>
        <v> </v>
      </c>
      <c r="H8" s="1405" t="str">
        <f aca="false">IF(E8=" "," ",IF(F8=0," ",G8/F8))</f>
        <v> </v>
      </c>
      <c r="I8" s="1278" t="str">
        <f aca="false">IF(E8=" "," ",IF(F8=0," ",IF(ABS(H8)&gt;0.02,"ERRORE","OK")))</f>
        <v> </v>
      </c>
    </row>
    <row r="9" customFormat="false" ht="13.2" hidden="false" customHeight="false" outlineLevel="0" collapsed="false">
      <c r="A9" s="1277" t="str">
        <f aca="false">t1!A9</f>
        <v>DIRETTORE  GENERALE</v>
      </c>
      <c r="B9" s="1278" t="str">
        <f aca="false">t1!B9</f>
        <v>0D0097</v>
      </c>
      <c r="C9" s="1401" t="n">
        <f aca="false">t12!C9</f>
        <v>0</v>
      </c>
      <c r="D9" s="1402" t="n">
        <f aca="false">t12!D9</f>
        <v>0</v>
      </c>
      <c r="E9" s="1403" t="str">
        <f aca="false">IF(C9=0," ",D9/C9*12)</f>
        <v> </v>
      </c>
      <c r="F9" s="1404" t="n">
        <v>0</v>
      </c>
      <c r="G9" s="1403" t="str">
        <f aca="false">IF(E9=" "," ",E9-F9)</f>
        <v> </v>
      </c>
      <c r="H9" s="1405" t="str">
        <f aca="false">IF(E9=" "," ",IF(F9=0," ",G9/F9))</f>
        <v> </v>
      </c>
      <c r="I9" s="1278" t="str">
        <f aca="false">IF(E9=" "," ",IF(F9=0," ",IF(ABS(H9)&gt;0.02,"ERRORE","OK")))</f>
        <v> </v>
      </c>
    </row>
    <row r="10" customFormat="false" ht="13.2" hidden="false" customHeight="false" outlineLevel="0" collapsed="false">
      <c r="A10" s="1277" t="str">
        <f aca="false">t1!A10</f>
        <v>ALTE SPECIALIZZ. FUORI D.O.</v>
      </c>
      <c r="B10" s="1278" t="str">
        <f aca="false">t1!B10</f>
        <v>0D0095</v>
      </c>
      <c r="C10" s="1401" t="n">
        <f aca="false">t12!C10</f>
        <v>0</v>
      </c>
      <c r="D10" s="1402" t="n">
        <f aca="false">t12!D10</f>
        <v>0</v>
      </c>
      <c r="E10" s="1403" t="str">
        <f aca="false">IF(C10=0," ",D10/C10*12)</f>
        <v> </v>
      </c>
      <c r="F10" s="1404" t="n">
        <v>0</v>
      </c>
      <c r="G10" s="1403" t="str">
        <f aca="false">IF(E10=" "," ",E10-F10)</f>
        <v> </v>
      </c>
      <c r="H10" s="1405" t="str">
        <f aca="false">IF(E10=" "," ",IF(F10=0," ",G10/F10))</f>
        <v> </v>
      </c>
      <c r="I10" s="1278" t="str">
        <f aca="false">IF(E10=" "," ",IF(F10=0," ",IF(ABS(H10)&gt;0.02,"ERRORE","OK")))</f>
        <v> </v>
      </c>
    </row>
    <row r="11" customFormat="false" ht="13.2" hidden="false" customHeight="false" outlineLevel="0" collapsed="false">
      <c r="A11" s="1277" t="str">
        <f aca="false">t1!A11</f>
        <v>DIRIGENTE A TEMPO DETERMINATO FUORI D.O.</v>
      </c>
      <c r="B11" s="1278" t="str">
        <f aca="false">t1!B11</f>
        <v>0D0098</v>
      </c>
      <c r="C11" s="1401" t="n">
        <f aca="false">t12!C11</f>
        <v>0</v>
      </c>
      <c r="D11" s="1402" t="n">
        <f aca="false">t12!D11</f>
        <v>0</v>
      </c>
      <c r="E11" s="1403" t="str">
        <f aca="false">IF(C11=0," ",D11/C11*12)</f>
        <v> </v>
      </c>
      <c r="F11" s="1404" t="n">
        <v>0</v>
      </c>
      <c r="G11" s="1403" t="str">
        <f aca="false">IF(E11=" "," ",E11-F11)</f>
        <v> </v>
      </c>
      <c r="H11" s="1405" t="str">
        <f aca="false">IF(E11=" "," ",IF(F11=0," ",G11/F11))</f>
        <v> </v>
      </c>
      <c r="I11" s="1278" t="str">
        <f aca="false">IF(E11=" "," ",IF(F11=0," ",IF(ABS(H11)&gt;0.02,"ERRORE","OK")))</f>
        <v> </v>
      </c>
    </row>
    <row r="12" customFormat="false" ht="13.2" hidden="false" customHeight="false" outlineLevel="0" collapsed="false">
      <c r="A12" s="1277" t="str">
        <f aca="false">t1!A12</f>
        <v>SEGRETARIO GENERALE CCIAA</v>
      </c>
      <c r="B12" s="1278" t="str">
        <f aca="false">t1!B12</f>
        <v>0D0104</v>
      </c>
      <c r="C12" s="1401" t="n">
        <f aca="false">t12!C12</f>
        <v>0</v>
      </c>
      <c r="D12" s="1402" t="n">
        <f aca="false">t12!D12</f>
        <v>0</v>
      </c>
      <c r="E12" s="1403" t="str">
        <f aca="false">IF(C12=0," ",D12/C12*12)</f>
        <v> </v>
      </c>
      <c r="F12" s="1404" t="n">
        <v>0</v>
      </c>
      <c r="G12" s="1403" t="str">
        <f aca="false">IF(E12=" "," ",E12-F12)</f>
        <v> </v>
      </c>
      <c r="H12" s="1405" t="str">
        <f aca="false">IF(E12=" "," ",IF(F12=0," ",G12/F12))</f>
        <v> </v>
      </c>
      <c r="I12" s="1278" t="str">
        <f aca="false">IF(E12=" "," ",IF(F12=0," ",IF(ABS(H12)&gt;0.02,"ERRORE","OK")))</f>
        <v> </v>
      </c>
    </row>
    <row r="13" customFormat="false" ht="13.2" hidden="false" customHeight="false" outlineLevel="0" collapsed="false">
      <c r="A13" s="1277" t="str">
        <f aca="false">t1!A13</f>
        <v>DIRIGENTE A TEMPO INDETERMINATO</v>
      </c>
      <c r="B13" s="1278" t="str">
        <f aca="false">t1!B13</f>
        <v>0D0164</v>
      </c>
      <c r="C13" s="1401" t="n">
        <f aca="false">t12!C13</f>
        <v>0</v>
      </c>
      <c r="D13" s="1402" t="n">
        <f aca="false">t12!D13</f>
        <v>0</v>
      </c>
      <c r="E13" s="1403" t="str">
        <f aca="false">IF(C13=0," ",D13/C13*12)</f>
        <v> </v>
      </c>
      <c r="F13" s="1404" t="n">
        <v>41779.17</v>
      </c>
      <c r="G13" s="1403" t="str">
        <f aca="false">IF(E13=" "," ",E13-F13)</f>
        <v> </v>
      </c>
      <c r="H13" s="1405" t="str">
        <f aca="false">IF(E13=" "," ",IF(F13=0," ",G13/F13))</f>
        <v> </v>
      </c>
      <c r="I13" s="1278" t="str">
        <f aca="false">IF(E13=" "," ",IF(F13=0," ",IF(ABS(H13)&gt;0.02,"ERRORE","OK")))</f>
        <v> </v>
      </c>
    </row>
    <row r="14" customFormat="false" ht="13.2" hidden="false" customHeight="false" outlineLevel="0" collapsed="false">
      <c r="A14" s="1277" t="str">
        <f aca="false">t1!A14</f>
        <v>DIRIGENTE A TEMPO DETERMINATO IN D.O.</v>
      </c>
      <c r="B14" s="1278" t="str">
        <f aca="false">t1!B14</f>
        <v>0D0165</v>
      </c>
      <c r="C14" s="1401" t="n">
        <f aca="false">t12!C14</f>
        <v>0</v>
      </c>
      <c r="D14" s="1402" t="n">
        <f aca="false">t12!D14</f>
        <v>0</v>
      </c>
      <c r="E14" s="1403" t="str">
        <f aca="false">IF(C14=0," ",D14/C14*12)</f>
        <v> </v>
      </c>
      <c r="F14" s="1404" t="n">
        <v>41779.17</v>
      </c>
      <c r="G14" s="1403" t="str">
        <f aca="false">IF(E14=" "," ",E14-F14)</f>
        <v> </v>
      </c>
      <c r="H14" s="1405" t="str">
        <f aca="false">IF(E14=" "," ",IF(F14=0," ",G14/F14))</f>
        <v> </v>
      </c>
      <c r="I14" s="1278" t="str">
        <f aca="false">IF(E14=" "," ",IF(F14=0," ",IF(ABS(H14)&gt;0.02,"ERRORE","OK")))</f>
        <v> </v>
      </c>
    </row>
    <row r="15" customFormat="false" ht="13.2" hidden="false" customHeight="false" outlineLevel="0" collapsed="false">
      <c r="A15" s="1277" t="str">
        <f aca="false">t1!A15</f>
        <v>ALTE SPECIALIZZ. IN D.O. </v>
      </c>
      <c r="B15" s="1278" t="str">
        <f aca="false">t1!B15</f>
        <v>0D0I95</v>
      </c>
      <c r="C15" s="1401" t="n">
        <f aca="false">t12!C15</f>
        <v>0</v>
      </c>
      <c r="D15" s="1402" t="n">
        <f aca="false">t12!D15</f>
        <v>0</v>
      </c>
      <c r="E15" s="1403" t="str">
        <f aca="false">IF(C15=0," ",D15/C15*12)</f>
        <v> </v>
      </c>
      <c r="F15" s="1404" t="n">
        <v>0</v>
      </c>
      <c r="G15" s="1403" t="str">
        <f aca="false">IF(E15=" "," ",E15-F15)</f>
        <v> </v>
      </c>
      <c r="H15" s="1405" t="str">
        <f aca="false">IF(E15=" "," ",IF(F15=0," ",G15/F15))</f>
        <v> </v>
      </c>
      <c r="I15" s="1278" t="str">
        <f aca="false">IF(E15=" "," ",IF(F15=0," ",IF(ABS(H15)&gt;0.02,"ERRORE","OK")))</f>
        <v> </v>
      </c>
    </row>
    <row r="16" customFormat="false" ht="13.2" hidden="false" customHeight="false" outlineLevel="0" collapsed="false">
      <c r="A16" s="1277" t="str">
        <f aca="false">t1!A16</f>
        <v>RESPONSABILE DEI SERVIZI O DEGLI UFFICI IN D.O</v>
      </c>
      <c r="B16" s="1278" t="str">
        <f aca="false">t1!B16</f>
        <v>0D0I96</v>
      </c>
      <c r="C16" s="1401" t="n">
        <f aca="false">t12!C16</f>
        <v>0</v>
      </c>
      <c r="D16" s="1402" t="n">
        <f aca="false">t12!D16</f>
        <v>0</v>
      </c>
      <c r="E16" s="1403" t="str">
        <f aca="false">IF(C16=0," ",D16/C16*12)</f>
        <v> </v>
      </c>
      <c r="F16" s="1404" t="n">
        <v>0</v>
      </c>
      <c r="G16" s="1403" t="str">
        <f aca="false">IF(E16=" "," ",E16-F16)</f>
        <v> </v>
      </c>
      <c r="H16" s="1405" t="str">
        <f aca="false">IF(E16=" "," ",IF(F16=0," ",G16/F16))</f>
        <v> </v>
      </c>
      <c r="I16" s="1278" t="str">
        <f aca="false">IF(E16=" "," ",IF(F16=0," ",IF(ABS(H16)&gt;0.02,"ERRORE","OK")))</f>
        <v> </v>
      </c>
    </row>
    <row r="17" customFormat="false" ht="13.2" hidden="false" customHeight="false" outlineLevel="0" collapsed="false">
      <c r="A17" s="1277" t="str">
        <f aca="false">t1!A17</f>
        <v>FUNZIONARI ED ELEVATA QUALIFICAZIONE</v>
      </c>
      <c r="B17" s="1278" t="str">
        <f aca="false">t1!B17</f>
        <v>0FZEQF</v>
      </c>
      <c r="C17" s="1401" t="n">
        <f aca="false">t12!C17</f>
        <v>0</v>
      </c>
      <c r="D17" s="1402" t="n">
        <f aca="false">t12!D17</f>
        <v>0</v>
      </c>
      <c r="E17" s="1403" t="str">
        <f aca="false">IF(C17=0," ",D17/C17*12)</f>
        <v> </v>
      </c>
      <c r="F17" s="1404" t="n">
        <v>23212.35</v>
      </c>
      <c r="G17" s="1403" t="str">
        <f aca="false">IF(E17=" "," ",E17-F17)</f>
        <v> </v>
      </c>
      <c r="H17" s="1405" t="str">
        <f aca="false">IF(E17=" "," ",IF(F17=0," ",G17/F17))</f>
        <v> </v>
      </c>
      <c r="I17" s="1278" t="str">
        <f aca="false">IF(E17=" "," ",IF(F17=0," ",IF(ABS(H17)&gt;0.02,"ERRORE","OK")))</f>
        <v> </v>
      </c>
    </row>
    <row r="18" customFormat="false" ht="13.2" hidden="false" customHeight="false" outlineLevel="0" collapsed="false">
      <c r="A18" s="1277" t="str">
        <f aca="false">t1!A18</f>
        <v>ISTRUTTORI</v>
      </c>
      <c r="B18" s="1278" t="str">
        <f aca="false">t1!B18</f>
        <v>0IR000</v>
      </c>
      <c r="C18" s="1401" t="n">
        <f aca="false">t12!C18</f>
        <v>0</v>
      </c>
      <c r="D18" s="1402" t="n">
        <f aca="false">t12!D18</f>
        <v>0</v>
      </c>
      <c r="E18" s="1403" t="str">
        <f aca="false">IF(C18=0," ",D18/C18*12)</f>
        <v> </v>
      </c>
      <c r="F18" s="1404" t="n">
        <v>21392.87</v>
      </c>
      <c r="G18" s="1403" t="str">
        <f aca="false">IF(E18=" "," ",E18-F18)</f>
        <v> </v>
      </c>
      <c r="H18" s="1405" t="str">
        <f aca="false">IF(E18=" "," ",IF(F18=0," ",G18/F18))</f>
        <v> </v>
      </c>
      <c r="I18" s="1278" t="str">
        <f aca="false">IF(E18=" "," ",IF(F18=0," ",IF(ABS(H18)&gt;0.02,"ERRORE","OK")))</f>
        <v> </v>
      </c>
    </row>
    <row r="19" customFormat="false" ht="13.2" hidden="false" customHeight="false" outlineLevel="0" collapsed="false">
      <c r="A19" s="1277" t="str">
        <f aca="false">t1!A19</f>
        <v>OPERATORI ESPERTI</v>
      </c>
      <c r="B19" s="1278" t="str">
        <f aca="false">t1!B19</f>
        <v>0OEESP</v>
      </c>
      <c r="C19" s="1401" t="n">
        <f aca="false">t12!C19</f>
        <v>0</v>
      </c>
      <c r="D19" s="1402" t="n">
        <f aca="false">t12!D19</f>
        <v>0</v>
      </c>
      <c r="E19" s="1403" t="str">
        <f aca="false">IF(C19=0," ",D19/C19*12)</f>
        <v> </v>
      </c>
      <c r="F19" s="1404" t="n">
        <v>19034.51</v>
      </c>
      <c r="G19" s="1403" t="str">
        <f aca="false">IF(E19=" "," ",E19-F19)</f>
        <v> </v>
      </c>
      <c r="H19" s="1405" t="str">
        <f aca="false">IF(E19=" "," ",IF(F19=0," ",G19/F19))</f>
        <v> </v>
      </c>
      <c r="I19" s="1278" t="str">
        <f aca="false">IF(E19=" "," ",IF(F19=0," ",IF(ABS(H19)&gt;0.02,"ERRORE","OK")))</f>
        <v> </v>
      </c>
    </row>
    <row r="20" customFormat="false" ht="13.2" hidden="false" customHeight="false" outlineLevel="0" collapsed="false">
      <c r="A20" s="1277" t="str">
        <f aca="false">t1!A20</f>
        <v>OPERATORI</v>
      </c>
      <c r="B20" s="1278" t="str">
        <f aca="false">t1!B20</f>
        <v>0OP000</v>
      </c>
      <c r="C20" s="1401" t="n">
        <f aca="false">t12!C20</f>
        <v>0</v>
      </c>
      <c r="D20" s="1402" t="n">
        <f aca="false">t12!D20</f>
        <v>0</v>
      </c>
      <c r="E20" s="1403" t="str">
        <f aca="false">IF(C20=0," ",D20/C20*12)</f>
        <v> </v>
      </c>
      <c r="F20" s="1404" t="n">
        <v>18283.31</v>
      </c>
      <c r="G20" s="1403" t="str">
        <f aca="false">IF(E20=" "," ",E20-F20)</f>
        <v> </v>
      </c>
      <c r="H20" s="1405" t="str">
        <f aca="false">IF(E20=" "," ",IF(F20=0," ",G20/F20))</f>
        <v> </v>
      </c>
      <c r="I20" s="1278" t="str">
        <f aca="false">IF(E20=" "," ",IF(F20=0," ",IF(ABS(H20)&gt;0.02,"ERRORE","OK")))</f>
        <v> </v>
      </c>
    </row>
    <row r="21" customFormat="false" ht="13.2" hidden="false" customHeight="false" outlineLevel="0" collapsed="false">
      <c r="A21" s="1277" t="str">
        <f aca="false">t1!A21</f>
        <v>CONTRATTISTI</v>
      </c>
      <c r="B21" s="1278" t="str">
        <f aca="false">t1!B21</f>
        <v>000061</v>
      </c>
      <c r="C21" s="1401" t="n">
        <f aca="false">t12!C21</f>
        <v>0</v>
      </c>
      <c r="D21" s="1402" t="n">
        <f aca="false">t12!D21</f>
        <v>0</v>
      </c>
      <c r="E21" s="1403" t="str">
        <f aca="false">IF(C21=0," ",D21/C21*12)</f>
        <v> </v>
      </c>
      <c r="F21" s="1404" t="n">
        <v>0</v>
      </c>
      <c r="G21" s="1403" t="str">
        <f aca="false">IF(E21=" "," ",E21-F21)</f>
        <v> </v>
      </c>
      <c r="H21" s="1405" t="str">
        <f aca="false">IF(E21=" "," ",IF(F21=0," ",G21/F21))</f>
        <v> </v>
      </c>
      <c r="I21" s="1278" t="str">
        <f aca="false">IF(E21=" "," ",IF(F21=0," ",IF(ABS(H21)&gt;0.02,"ERRORE","OK")))</f>
        <v> </v>
      </c>
    </row>
    <row r="22" customFormat="false" ht="13.2" hidden="false" customHeight="false" outlineLevel="0" collapsed="false">
      <c r="A22" s="1277" t="str">
        <f aca="false">t1!A22</f>
        <v>COLLABORATORE A T.D. ART. 90 TUEL</v>
      </c>
      <c r="B22" s="1278" t="str">
        <f aca="false">t1!B22</f>
        <v>000096</v>
      </c>
      <c r="C22" s="1401" t="n">
        <f aca="false">t12!C22</f>
        <v>0</v>
      </c>
      <c r="D22" s="1402" t="n">
        <f aca="false">t12!D22</f>
        <v>0</v>
      </c>
      <c r="E22" s="1403" t="str">
        <f aca="false">IF(C22=0," ",D22/C22*12)</f>
        <v> </v>
      </c>
      <c r="F22" s="1404" t="n">
        <v>0</v>
      </c>
      <c r="G22" s="1403" t="str">
        <f aca="false">IF(E22=" "," ",E22-F22)</f>
        <v> </v>
      </c>
      <c r="H22" s="1405" t="str">
        <f aca="false">IF(E22=" "," ",IF(F22=0," ",G22/F22))</f>
        <v> </v>
      </c>
      <c r="I22" s="1278" t="str">
        <f aca="false">IF(E22=" "," ",IF(F22=0," ",IF(ABS(H22)&gt;0.02,"ERRORE","OK")))</f>
        <v> </v>
      </c>
    </row>
  </sheetData>
  <sheetProtection algorithmName="SHA-512" hashValue="vg920oWev00iGhpEnGBMXn9C7siyxpS5be9OVAqJzv9UJRou39jmr4vOexYTDbOSR6yTEJr8xFFDRQEzsn1hug==" saltValue="+naO2Z8fMZJDf3CWgr31hw==" spinCount="100000" sheet="true" formatColumns="false" selectLockedCells="true" selectUnlockedCells="true"/>
  <mergeCells count="2">
    <mergeCell ref="A1:H1"/>
    <mergeCell ref="D2:I2"/>
  </mergeCells>
  <printOptions headings="false" gridLines="false" gridLinesSet="true" horizontalCentered="true" verticalCentered="true"/>
  <pageMargins left="0.196527777777778" right="0.196527777777778" top="0.196527777777778"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sheetPr filterMode="false">
    <pageSetUpPr fitToPage="true"/>
  </sheetPr>
  <dimension ref="A1:P29"/>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5" topLeftCell="A6" activePane="bottomLeft" state="frozen"/>
      <selection pane="topLeft" activeCell="A1" activeCellId="0" sqref="A1"/>
      <selection pane="bottomLeft" activeCell="F1" activeCellId="0" sqref="F1"/>
    </sheetView>
  </sheetViews>
  <sheetFormatPr defaultColWidth="8.72265625" defaultRowHeight="10.2" zeroHeight="false" outlineLevelRow="0" outlineLevelCol="0"/>
  <cols>
    <col collapsed="false" customWidth="true" hidden="false" outlineLevel="0" max="1" min="1" style="255" width="3"/>
    <col collapsed="false" customWidth="true" hidden="false" outlineLevel="0" max="2" min="2" style="255" width="11.72"/>
    <col collapsed="false" customWidth="true" hidden="false" outlineLevel="0" max="3" min="3" style="255" width="67.14"/>
    <col collapsed="false" customWidth="true" hidden="false" outlineLevel="0" max="6" min="4" style="256" width="45.71"/>
    <col collapsed="false" customWidth="false" hidden="false" outlineLevel="0" max="13" min="7" style="255" width="8.72"/>
    <col collapsed="false" customWidth="false" hidden="true" outlineLevel="0" max="16" min="14" style="255" width="8.72"/>
    <col collapsed="false" customWidth="false" hidden="false" outlineLevel="0" max="256" min="17" style="255" width="8.72"/>
    <col collapsed="false" customWidth="true" hidden="false" outlineLevel="0" max="257" min="257" style="255" width="3"/>
    <col collapsed="false" customWidth="true" hidden="false" outlineLevel="0" max="258" min="258" style="255" width="11.72"/>
    <col collapsed="false" customWidth="true" hidden="false" outlineLevel="0" max="259" min="259" style="255" width="67.14"/>
    <col collapsed="false" customWidth="true" hidden="false" outlineLevel="0" max="262" min="260" style="255" width="45.71"/>
    <col collapsed="false" customWidth="false" hidden="false" outlineLevel="0" max="512" min="263" style="255" width="8.72"/>
    <col collapsed="false" customWidth="true" hidden="false" outlineLevel="0" max="513" min="513" style="255" width="3"/>
    <col collapsed="false" customWidth="true" hidden="false" outlineLevel="0" max="514" min="514" style="255" width="11.72"/>
    <col collapsed="false" customWidth="true" hidden="false" outlineLevel="0" max="515" min="515" style="255" width="67.14"/>
    <col collapsed="false" customWidth="true" hidden="false" outlineLevel="0" max="518" min="516" style="255" width="45.71"/>
    <col collapsed="false" customWidth="false" hidden="false" outlineLevel="0" max="768" min="519" style="255" width="8.72"/>
    <col collapsed="false" customWidth="true" hidden="false" outlineLevel="0" max="769" min="769" style="255" width="3"/>
    <col collapsed="false" customWidth="true" hidden="false" outlineLevel="0" max="770" min="770" style="255" width="11.72"/>
    <col collapsed="false" customWidth="true" hidden="false" outlineLevel="0" max="771" min="771" style="255" width="67.14"/>
    <col collapsed="false" customWidth="true" hidden="false" outlineLevel="0" max="774" min="772" style="255" width="45.71"/>
    <col collapsed="false" customWidth="false" hidden="false" outlineLevel="0" max="1024" min="775" style="255" width="8.72"/>
  </cols>
  <sheetData>
    <row r="1" customFormat="false" ht="43.5" hidden="false" customHeight="true" outlineLevel="0" collapsed="false">
      <c r="A1" s="1315" t="str">
        <f aca="false">t1!A1</f>
        <v>REGIONI ED AUTONOMIE LOCALI - anno 2023</v>
      </c>
      <c r="B1" s="1315"/>
      <c r="C1" s="1315"/>
      <c r="E1" s="1315"/>
      <c r="F1" s="1315"/>
    </row>
    <row r="2" customFormat="false" ht="21" hidden="false" customHeight="true" outlineLevel="0" collapsed="false">
      <c r="A2" s="141" t="s">
        <v>1312</v>
      </c>
      <c r="B2" s="141"/>
      <c r="C2" s="141"/>
    </row>
    <row r="3" customFormat="false" ht="21" hidden="false" customHeight="true" outlineLevel="0" collapsed="false">
      <c r="A3" s="1406"/>
      <c r="B3" s="141"/>
      <c r="C3" s="141"/>
    </row>
    <row r="4" customFormat="false" ht="49.5" hidden="false" customHeight="true" outlineLevel="0" collapsed="false">
      <c r="A4" s="1407" t="s">
        <v>677</v>
      </c>
      <c r="B4" s="1407"/>
      <c r="C4" s="1407"/>
      <c r="D4" s="1319" t="s">
        <v>1313</v>
      </c>
      <c r="E4" s="1319" t="s">
        <v>1249</v>
      </c>
      <c r="F4" s="1319" t="s">
        <v>1250</v>
      </c>
    </row>
    <row r="5" customFormat="false" ht="70.35" hidden="false" customHeight="true" outlineLevel="0" collapsed="false">
      <c r="A5" s="1408" t="s">
        <v>1314</v>
      </c>
      <c r="B5" s="1408"/>
      <c r="C5" s="1408"/>
      <c r="D5" s="1319" t="e">
        <f aca="false">IF(D6&lt;=10000,"OK",IF(D11&lt;100,"OK","Giustificare: la retribuzione di posizione esposta in T15 non appare coerente con quanto riportato in T13"))</f>
        <v>#VALUE!</v>
      </c>
      <c r="E5" s="1319" t="e">
        <f aca="false">IF(E6&lt;=10000,"OK",IF(AND(E11&lt;50,E24&lt;50),"OK","Giustificare: la retribuzione di posizione esposta in T15 e/o nella sezione ORG della SICI non appare coerente con quanto riportato in T13"))</f>
        <v>#VALUE!</v>
      </c>
      <c r="F5" s="1319" t="e">
        <f aca="false">IF(F6&lt;=10000,"OK",IF(AND(F11&lt;50,F24&lt;50),"OK","Giustificare: la retribuzione di posizione esposta in T15 e/o nella sezione ORG della SICI non appare coerente con quanto riportato in T13"))</f>
        <v>#VALUE!</v>
      </c>
    </row>
    <row r="6" s="580" customFormat="true" ht="20.1" hidden="false" customHeight="true" outlineLevel="0" collapsed="false">
      <c r="A6" s="1409" t="s">
        <v>1252</v>
      </c>
      <c r="B6" s="1322" t="s">
        <v>1315</v>
      </c>
      <c r="C6" s="1322"/>
      <c r="D6" s="1323" t="e">
        <f aca="true">IF(SUMIF(t13!$CA$1:$CA$65536,D28,INDIRECT("'t13'!$"&amp;$O6&amp;":$"&amp;$O6))&lt;=10000,"&lt;= 10.000",SUMIF(t13!$CA$1:$CA$65536,D28,INDIRECT("'t13'!$"&amp;$O6&amp;":$"&amp;$O6)))</f>
        <v>#VALUE!</v>
      </c>
      <c r="E6" s="1323" t="e">
        <f aca="true">IF(SUMIF(t13!$CA$1:$CA$65536,E28,INDIRECT("'t13'!$"&amp;$O6&amp;":$"&amp;$O6))&lt;=10000,"&lt;= 10.000",SUMIF(t13!$CA$1:$CA$65536,E28,INDIRECT("'t13'!$"&amp;$O6&amp;":$"&amp;$O6)))</f>
        <v>#VALUE!</v>
      </c>
      <c r="F6" s="1410" t="e">
        <f aca="true">IF(SUMIF(t13!$CA$1:$CA$65536,F28,INDIRECT("'t13'!$"&amp;$O6&amp;":$"&amp;$O6))&lt;=10000,"&lt;= 10.000",SUMIF(t13!$CA$1:$CA$65536,F28,INDIRECT("'t13'!$"&amp;$O6&amp;":$"&amp;$O6)))</f>
        <v>#VALUE!</v>
      </c>
      <c r="N6" s="1411" t="s">
        <v>580</v>
      </c>
      <c r="O6" s="1412" t="e">
        <f aca="true" t="array" ref="O6:O6">LEFT(RIGHT(CELL("indirizzo",INDEX(t13!$C$5:$AI$5,MATCH(N6,t13!$C$5:$AI$5,0))),3),1)</f>
        <v>#VALUE!</v>
      </c>
    </row>
    <row r="7" s="580" customFormat="true" ht="20.1" hidden="false" customHeight="true" outlineLevel="0" collapsed="false">
      <c r="A7" s="1413" t="s">
        <v>1254</v>
      </c>
      <c r="B7" s="1322" t="s">
        <v>1316</v>
      </c>
      <c r="C7" s="1326"/>
      <c r="D7" s="1323" t="e">
        <f aca="false">IF(SUM(D6)=0,0,D6/12*13)</f>
        <v>#VALUE!</v>
      </c>
      <c r="E7" s="1323" t="e">
        <f aca="false">IF(SUM(E6)=0,0,E6/12*13)</f>
        <v>#VALUE!</v>
      </c>
      <c r="F7" s="1410" t="e">
        <f aca="false">IF(SUM(F6)=0,0,F6/12*13)</f>
        <v>#VALUE!</v>
      </c>
    </row>
    <row r="8" s="1419" customFormat="true" ht="20.1" hidden="false" customHeight="true" outlineLevel="0" collapsed="false">
      <c r="A8" s="1414"/>
      <c r="B8" s="1415" t="s">
        <v>1317</v>
      </c>
      <c r="C8" s="1416"/>
      <c r="D8" s="1417" t="s">
        <v>682</v>
      </c>
      <c r="E8" s="1417" t="s">
        <v>682</v>
      </c>
      <c r="F8" s="1418" t="s">
        <v>896</v>
      </c>
    </row>
    <row r="9" customFormat="false" ht="20.1" hidden="false" customHeight="true" outlineLevel="0" collapsed="false">
      <c r="A9" s="1420" t="s">
        <v>1256</v>
      </c>
      <c r="B9" s="1333" t="s">
        <v>1318</v>
      </c>
      <c r="C9" s="1326"/>
      <c r="D9" s="1323" t="e">
        <f aca="true">IF(D7=0,0,SUMIF(INDIRECT(D29&amp;"!$F:$F"),D8,INDIRECT(D29&amp;"!$G:$G")))</f>
        <v>#VALUE!</v>
      </c>
      <c r="E9" s="1323" t="e">
        <f aca="true">IF(E7=0,0,SUMIF(INDIRECT(E29&amp;"!$F:$F"),E8,INDIRECT(E29&amp;"!$G:$G")))</f>
        <v>#VALUE!</v>
      </c>
      <c r="F9" s="1410" t="e">
        <f aca="true">IF(F7=0,0,SUMIF(INDIRECT(F29&amp;"!$F:$F"),"U00U",INDIRECT(F29&amp;"!$G:$G")))</f>
        <v>#VALUE!</v>
      </c>
    </row>
    <row r="10" customFormat="false" ht="20.1" hidden="false" customHeight="true" outlineLevel="0" collapsed="false">
      <c r="A10" s="1420" t="s">
        <v>1258</v>
      </c>
      <c r="B10" s="1333" t="s">
        <v>1319</v>
      </c>
      <c r="C10" s="1421"/>
      <c r="D10" s="1323" t="e">
        <f aca="false">IF(D7=0,0,ABS(D9-D7))</f>
        <v>#VALUE!</v>
      </c>
      <c r="E10" s="1323" t="e">
        <f aca="false">IF(E7=0,0,ABS(E9-E7))</f>
        <v>#VALUE!</v>
      </c>
      <c r="F10" s="1410" t="e">
        <f aca="false">IF(F7=0,0,ABS(F9-F7))</f>
        <v>#VALUE!</v>
      </c>
    </row>
    <row r="11" customFormat="false" ht="20.1" hidden="false" customHeight="true" outlineLevel="0" collapsed="false">
      <c r="A11" s="1420" t="s">
        <v>1260</v>
      </c>
      <c r="B11" s="1333" t="s">
        <v>1320</v>
      </c>
      <c r="C11" s="1421"/>
      <c r="D11" s="1422" t="e">
        <f aca="false">IF(D7=0,0,ROUND(D10/D7*100,1))</f>
        <v>#VALUE!</v>
      </c>
      <c r="E11" s="1422" t="e">
        <f aca="false">IF(E7=0,0,ROUND(E10/E7*100,1))</f>
        <v>#VALUE!</v>
      </c>
      <c r="F11" s="1423" t="e">
        <f aca="false">IF(F7=0,0,ROUND(F10/F7*100,1))</f>
        <v>#VALUE!</v>
      </c>
    </row>
    <row r="12" customFormat="false" ht="20.1" hidden="false" customHeight="true" outlineLevel="0" collapsed="false">
      <c r="A12" s="1420"/>
      <c r="B12" s="1333" t="s">
        <v>1321</v>
      </c>
      <c r="C12" s="1421"/>
      <c r="D12" s="1424"/>
      <c r="E12" s="1323" t="n">
        <f aca="false">VLOOKUP(O12,'SICI(2)'!$A$1:$F$65536,6,0)</f>
        <v>0</v>
      </c>
      <c r="F12" s="1425"/>
      <c r="N12" s="1411"/>
      <c r="O12" s="1411" t="s">
        <v>1009</v>
      </c>
      <c r="P12" s="1411"/>
    </row>
    <row r="13" customFormat="false" ht="20.1" hidden="false" customHeight="true" outlineLevel="0" collapsed="false">
      <c r="A13" s="1420"/>
      <c r="B13" s="1333" t="s">
        <v>1322</v>
      </c>
      <c r="C13" s="1421"/>
      <c r="D13" s="1426"/>
      <c r="E13" s="1323" t="n">
        <f aca="false">VLOOKUP(O13,'SICI(2)'!$A$1:$F$65536,6,0)</f>
        <v>0</v>
      </c>
      <c r="F13" s="1427"/>
      <c r="N13" s="1411"/>
      <c r="O13" s="1411" t="s">
        <v>1011</v>
      </c>
      <c r="P13" s="1411"/>
    </row>
    <row r="14" customFormat="false" ht="20.1" hidden="false" customHeight="true" outlineLevel="0" collapsed="false">
      <c r="A14" s="1420"/>
      <c r="B14" s="1333" t="s">
        <v>1323</v>
      </c>
      <c r="C14" s="1421"/>
      <c r="D14" s="1426"/>
      <c r="E14" s="1323" t="n">
        <f aca="false">VLOOKUP(O14,'SICI(2)'!$A$1:$F$65536,6,0)</f>
        <v>0</v>
      </c>
      <c r="F14" s="1410" t="n">
        <f aca="false">VLOOKUP(P14,'SICI(3)'!$A$1:$F$65536,6,0)</f>
        <v>0</v>
      </c>
      <c r="N14" s="1411"/>
      <c r="O14" s="1411" t="s">
        <v>1013</v>
      </c>
      <c r="P14" s="1411" t="s">
        <v>1068</v>
      </c>
    </row>
    <row r="15" customFormat="false" ht="20.1" hidden="false" customHeight="true" outlineLevel="0" collapsed="false">
      <c r="A15" s="1420"/>
      <c r="B15" s="1333" t="s">
        <v>1324</v>
      </c>
      <c r="C15" s="1421"/>
      <c r="D15" s="1426"/>
      <c r="E15" s="1323" t="n">
        <f aca="false">VLOOKUP(O15,'SICI(2)'!$A$1:$F$65536,6,0)</f>
        <v>0</v>
      </c>
      <c r="F15" s="1410" t="n">
        <f aca="false">VLOOKUP(P15,'SICI(3)'!$A$1:$F$65536,6,0)</f>
        <v>0</v>
      </c>
      <c r="N15" s="1411"/>
      <c r="O15" s="1411" t="s">
        <v>1015</v>
      </c>
      <c r="P15" s="1411" t="s">
        <v>1015</v>
      </c>
    </row>
    <row r="16" customFormat="false" ht="20.1" hidden="false" customHeight="true" outlineLevel="0" collapsed="false">
      <c r="A16" s="1420"/>
      <c r="B16" s="1333" t="s">
        <v>1325</v>
      </c>
      <c r="C16" s="1421"/>
      <c r="D16" s="1426"/>
      <c r="E16" s="1323" t="n">
        <f aca="false">VLOOKUP(O16,'SICI(2)'!$A$1:$F$65536,6,0)</f>
        <v>0</v>
      </c>
      <c r="F16" s="1410" t="n">
        <f aca="false">VLOOKUP(P16,'SICI(3)'!$A$1:$F$65536,6,0)</f>
        <v>0</v>
      </c>
      <c r="N16" s="1411"/>
      <c r="O16" s="1411" t="s">
        <v>1017</v>
      </c>
      <c r="P16" s="1411" t="s">
        <v>1071</v>
      </c>
    </row>
    <row r="17" customFormat="false" ht="20.1" hidden="false" customHeight="true" outlineLevel="0" collapsed="false">
      <c r="A17" s="1420"/>
      <c r="B17" s="1333" t="s">
        <v>1326</v>
      </c>
      <c r="C17" s="1421"/>
      <c r="D17" s="1426"/>
      <c r="E17" s="1323" t="n">
        <f aca="false">VLOOKUP(O17,'SICI(2)'!$A$1:$F$65536,6,0)</f>
        <v>0</v>
      </c>
      <c r="F17" s="1410" t="n">
        <f aca="false">VLOOKUP(P17,'SICI(3)'!$A$1:$F$65536,6,0)</f>
        <v>0</v>
      </c>
      <c r="N17" s="1411"/>
      <c r="O17" s="1411" t="s">
        <v>1019</v>
      </c>
      <c r="P17" s="1411" t="s">
        <v>1019</v>
      </c>
    </row>
    <row r="18" customFormat="false" ht="20.1" hidden="false" customHeight="true" outlineLevel="0" collapsed="false">
      <c r="A18" s="1420"/>
      <c r="B18" s="1333" t="s">
        <v>1327</v>
      </c>
      <c r="C18" s="1421"/>
      <c r="D18" s="1426"/>
      <c r="E18" s="1327" t="n">
        <f aca="false">VLOOKUP(O18,'SICI(2)'!$A$1:$F$65536,6,0)</f>
        <v>0</v>
      </c>
      <c r="F18" s="1410" t="n">
        <f aca="false">VLOOKUP(P18,'SICI(3)'!$A$1:$F$65536,6,0)</f>
        <v>0</v>
      </c>
      <c r="N18" s="1411"/>
      <c r="O18" s="1411" t="s">
        <v>1021</v>
      </c>
      <c r="P18" s="1411" t="s">
        <v>1074</v>
      </c>
    </row>
    <row r="19" customFormat="false" ht="20.25" hidden="false" customHeight="true" outlineLevel="0" collapsed="false">
      <c r="A19" s="1420"/>
      <c r="B19" s="1333" t="s">
        <v>1328</v>
      </c>
      <c r="C19" s="1421"/>
      <c r="D19" s="1426"/>
      <c r="E19" s="1323" t="n">
        <f aca="false">VLOOKUP(O19,'SICI(2)'!$A$1:$F$65536,6,0)</f>
        <v>0</v>
      </c>
      <c r="F19" s="1410" t="n">
        <f aca="false">VLOOKUP(P19,'SICI(3)'!$A$1:$F$65536,6,0)</f>
        <v>0</v>
      </c>
      <c r="N19" s="1411"/>
      <c r="O19" s="1411" t="s">
        <v>1023</v>
      </c>
      <c r="P19" s="1411" t="s">
        <v>1023</v>
      </c>
    </row>
    <row r="20" customFormat="false" ht="20.1" hidden="false" customHeight="true" outlineLevel="0" collapsed="false">
      <c r="A20" s="1420"/>
      <c r="B20" s="1333" t="s">
        <v>1329</v>
      </c>
      <c r="C20" s="1428"/>
      <c r="D20" s="1429"/>
      <c r="E20" s="1430"/>
      <c r="F20" s="1410" t="n">
        <f aca="false">VLOOKUP(P20,'SICI(3)'!$A$1:$F$65536,6,0)</f>
        <v>0</v>
      </c>
      <c r="P20" s="1411" t="s">
        <v>1077</v>
      </c>
    </row>
    <row r="21" customFormat="false" ht="20.25" hidden="false" customHeight="true" outlineLevel="0" collapsed="false">
      <c r="A21" s="1420"/>
      <c r="B21" s="1333" t="s">
        <v>1330</v>
      </c>
      <c r="C21" s="1428" t="s">
        <v>1331</v>
      </c>
      <c r="D21" s="1429"/>
      <c r="E21" s="1431"/>
      <c r="F21" s="1410" t="n">
        <f aca="false">VLOOKUP(P21,'SICI(3)'!$A$1:$F$65536,6,0)</f>
        <v>0</v>
      </c>
      <c r="P21" s="1411" t="s">
        <v>1079</v>
      </c>
    </row>
    <row r="22" customFormat="false" ht="20.1" hidden="false" customHeight="true" outlineLevel="0" collapsed="false">
      <c r="A22" s="542" t="s">
        <v>1262</v>
      </c>
      <c r="B22" s="1333" t="s">
        <v>1332</v>
      </c>
      <c r="C22" s="1421"/>
      <c r="D22" s="1426"/>
      <c r="E22" s="1323" t="n">
        <f aca="false">E12*E13+E14*E15+E16*E17+E18*E19</f>
        <v>0</v>
      </c>
      <c r="F22" s="1410" t="n">
        <f aca="false">F14*F15+F16*F17+F20*F21+F18*F19</f>
        <v>0</v>
      </c>
    </row>
    <row r="23" customFormat="false" ht="20.1" hidden="false" customHeight="true" outlineLevel="0" collapsed="false">
      <c r="A23" s="1420" t="s">
        <v>1333</v>
      </c>
      <c r="B23" s="1333" t="s">
        <v>1334</v>
      </c>
      <c r="C23" s="1421"/>
      <c r="D23" s="1426"/>
      <c r="E23" s="1323" t="e">
        <f aca="false">IF(E7=0,0,ABS(E22-E7))</f>
        <v>#VALUE!</v>
      </c>
      <c r="F23" s="1410" t="e">
        <f aca="false">IF(F7=0,0,ABS(F22-F7))</f>
        <v>#VALUE!</v>
      </c>
    </row>
    <row r="24" customFormat="false" ht="20.1" hidden="false" customHeight="true" outlineLevel="0" collapsed="false">
      <c r="A24" s="1432" t="s">
        <v>1335</v>
      </c>
      <c r="B24" s="1433" t="s">
        <v>1336</v>
      </c>
      <c r="C24" s="1434"/>
      <c r="D24" s="1435"/>
      <c r="E24" s="1436" t="e">
        <f aca="false">IF(E7=0,0,ROUND(E23/E7*100,1))</f>
        <v>#VALUE!</v>
      </c>
      <c r="F24" s="1437" t="e">
        <f aca="false">IF(F7=0,0,ROUND(F23/F7*100,1))</f>
        <v>#VALUE!</v>
      </c>
    </row>
    <row r="26" customFormat="false" ht="11.4" hidden="false" customHeight="false" outlineLevel="0" collapsed="false">
      <c r="A26" s="942" t="s">
        <v>1337</v>
      </c>
    </row>
    <row r="27" customFormat="false" ht="11.4" hidden="false" customHeight="false" outlineLevel="0" collapsed="false">
      <c r="A27" s="942" t="s">
        <v>1338</v>
      </c>
    </row>
    <row r="28" customFormat="false" ht="10.2" hidden="false" customHeight="false" outlineLevel="0" collapsed="false">
      <c r="A28" s="286"/>
      <c r="B28" s="1438"/>
      <c r="C28" s="1438"/>
      <c r="D28" s="1439" t="s">
        <v>599</v>
      </c>
      <c r="E28" s="1439" t="s">
        <v>121</v>
      </c>
      <c r="F28" s="1439" t="s">
        <v>601</v>
      </c>
    </row>
    <row r="29" customFormat="false" ht="10.2" hidden="false" customHeight="false" outlineLevel="0" collapsed="false">
      <c r="A29" s="286"/>
      <c r="B29" s="1438"/>
      <c r="C29" s="1438"/>
      <c r="D29" s="1439" t="str">
        <f aca="false">"'T15(1)'"</f>
        <v>'T15(1)'</v>
      </c>
      <c r="E29" s="1439" t="str">
        <f aca="false">"'T15(2)'"</f>
        <v>'T15(2)'</v>
      </c>
      <c r="F29" s="1439" t="str">
        <f aca="false">"'T15(3)'"</f>
        <v>'T15(3)'</v>
      </c>
    </row>
  </sheetData>
  <sheetProtection algorithmName="SHA-512" hashValue="lTZ2tSh8u1QiUDCPtvwZw+usUdgOZYixjkao5p2/F+g1YtumrpwDRTVH80q8+/fhXCutGsBgDFcsCq2AfdfcWw==" saltValue="GWP4dHpqqe/40eInhOlc1g==" spinCount="100000" sheet="true" formatColumns="false" selectLockedCells="true" selectUnlockedCells="true"/>
  <mergeCells count="2">
    <mergeCell ref="A4:C4"/>
    <mergeCell ref="A5:C5"/>
  </mergeCells>
  <conditionalFormatting sqref="D11">
    <cfRule type="cellIs" priority="2" operator="greaterThan" aboveAverage="0" equalAverage="0" bottom="0" percent="0" rank="0" text="" dxfId="18">
      <formula>99.9</formula>
    </cfRule>
    <cfRule type="cellIs" priority="3" operator="greaterThan" aboveAverage="0" equalAverage="0" bottom="0" percent="0" rank="0" text="" dxfId="19">
      <formula>100</formula>
    </cfRule>
  </conditionalFormatting>
  <conditionalFormatting sqref="D11:F11">
    <cfRule type="cellIs" priority="4" operator="greaterThan" aboveAverage="0" equalAverage="0" bottom="0" percent="0" rank="0" text="" dxfId="20">
      <formula>99.99</formula>
    </cfRule>
    <cfRule type="cellIs" priority="5" operator="greaterThan" aboveAverage="0" equalAverage="0" bottom="0" percent="0" rank="0" text="" dxfId="21">
      <formula>99.9</formula>
    </cfRule>
    <cfRule type="cellIs" priority="6" operator="greaterThan" aboveAverage="0" equalAverage="0" bottom="0" percent="0" rank="0" text="" dxfId="22">
      <formula>100</formula>
    </cfRule>
    <cfRule type="cellIs" priority="7" operator="greaterThan" aboveAverage="0" equalAverage="0" bottom="0" percent="0" rank="0" text="" dxfId="23">
      <formula>100</formula>
    </cfRule>
  </conditionalFormatting>
  <conditionalFormatting sqref="E11:F11">
    <cfRule type="cellIs" priority="8" operator="greaterThan" aboveAverage="0" equalAverage="0" bottom="0" percent="0" rank="0" text="" dxfId="24">
      <formula>49.9</formula>
    </cfRule>
    <cfRule type="cellIs" priority="9" operator="greaterThan" aboveAverage="0" equalAverage="0" bottom="0" percent="0" rank="0" text="" dxfId="25">
      <formula>100</formula>
    </cfRule>
    <cfRule type="cellIs" priority="10" operator="greaterThan" aboveAverage="0" equalAverage="0" bottom="0" percent="0" rank="0" text="" dxfId="26">
      <formula>49.99</formula>
    </cfRule>
  </conditionalFormatting>
  <conditionalFormatting sqref="E24:F24">
    <cfRule type="cellIs" priority="11" operator="greaterThan" aboveAverage="0" equalAverage="0" bottom="0" percent="0" rank="0" text="" dxfId="27">
      <formula>49.9</formula>
    </cfRule>
    <cfRule type="cellIs" priority="12" operator="greaterThan" aboveAverage="0" equalAverage="0" bottom="0" percent="0" rank="0" text="" dxfId="28">
      <formula>49.99</formula>
    </cfRule>
    <cfRule type="cellIs" priority="13" operator="greaterThan" aboveAverage="0" equalAverage="0" bottom="0" percent="0" rank="0" text="" dxfId="29">
      <formula>99.9</formula>
    </cfRule>
    <cfRule type="cellIs" priority="14" operator="greaterThan" aboveAverage="0" equalAverage="0" bottom="0" percent="0" rank="0" text="" dxfId="30">
      <formula>100</formula>
    </cfRule>
  </conditionalFormatting>
  <conditionalFormatting sqref="F11">
    <cfRule type="cellIs" priority="15" operator="greaterThan" aboveAverage="0" equalAverage="0" bottom="0" percent="0" rank="0" text="" dxfId="31">
      <formula>100</formula>
    </cfRule>
  </conditionalFormatting>
  <printOptions headings="false" gridLines="false" gridLinesSet="true" horizontalCentered="true" verticalCentered="false"/>
  <pageMargins left="0.196527777777778" right="0.196527777777778" top="0.196527777777778" bottom="0.157638888888889" header="0.511805555555555" footer="0.511805555555555"/>
  <pageSetup paperSize="9" scale="100" firstPageNumber="0" fitToWidth="1" fitToHeight="3"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sheetPr filterMode="false">
    <pageSetUpPr fitToPage="true"/>
  </sheetPr>
  <dimension ref="A1:N31"/>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5" topLeftCell="A12" activePane="bottomLeft" state="frozen"/>
      <selection pane="topLeft" activeCell="A1" activeCellId="0" sqref="A1"/>
      <selection pane="bottomLeft" activeCell="K5" activeCellId="0" sqref="K5"/>
    </sheetView>
  </sheetViews>
  <sheetFormatPr defaultColWidth="8.84765625" defaultRowHeight="10.2" zeroHeight="false" outlineLevelRow="0" outlineLevelCol="0"/>
  <cols>
    <col collapsed="false" customWidth="true" hidden="false" outlineLevel="0" max="1" min="1" style="180" width="71.29"/>
    <col collapsed="false" customWidth="true" hidden="false" outlineLevel="0" max="2" min="2" style="180" width="8"/>
    <col collapsed="false" customWidth="true" hidden="false" outlineLevel="0" max="3" min="3" style="180" width="14.15"/>
    <col collapsed="false" customWidth="true" hidden="false" outlineLevel="0" max="4" min="4" style="180" width="15.29"/>
    <col collapsed="false" customWidth="true" hidden="false" outlineLevel="0" max="5" min="5" style="180" width="25"/>
    <col collapsed="false" customWidth="true" hidden="false" outlineLevel="0" max="6" min="6" style="180" width="17.29"/>
    <col collapsed="false" customWidth="true" hidden="false" outlineLevel="0" max="7" min="7" style="180" width="17.15"/>
    <col collapsed="false" customWidth="true" hidden="false" outlineLevel="0" max="14" min="8" style="180" width="9.29"/>
  </cols>
  <sheetData>
    <row r="1" s="255" customFormat="true" ht="26.25" hidden="false" customHeight="true" outlineLevel="0" collapsed="false">
      <c r="A1" s="481" t="str">
        <f aca="false">t1!A1:J1</f>
        <v>REGIONI ED AUTONOMIE LOCALI - anno 2023</v>
      </c>
      <c r="B1" s="481"/>
      <c r="C1" s="481"/>
      <c r="D1" s="481"/>
      <c r="E1" s="481"/>
      <c r="F1" s="1285"/>
      <c r="G1" s="258"/>
      <c r="H1" s="1285"/>
      <c r="M1" s="180"/>
    </row>
    <row r="2" s="255" customFormat="true" ht="21" hidden="false" customHeight="true" outlineLevel="0" collapsed="false">
      <c r="B2" s="534"/>
      <c r="C2" s="534"/>
      <c r="D2" s="534"/>
      <c r="E2" s="534"/>
      <c r="F2" s="534"/>
      <c r="G2" s="534"/>
      <c r="J2" s="301"/>
      <c r="M2" s="180"/>
    </row>
    <row r="3" s="255" customFormat="true" ht="21" hidden="false" customHeight="true" outlineLevel="0" collapsed="false">
      <c r="A3" s="1440" t="s">
        <v>1339</v>
      </c>
      <c r="B3" s="256"/>
    </row>
    <row r="4" customFormat="false" ht="20.25" hidden="false" customHeight="true" outlineLevel="0" collapsed="false">
      <c r="A4" s="1441" t="s">
        <v>1340</v>
      </c>
      <c r="B4" s="1442" t="n">
        <f aca="false">t12!K23+t13!Y23</f>
        <v>0</v>
      </c>
      <c r="C4" s="1442"/>
      <c r="D4" s="1442"/>
      <c r="E4" s="1442"/>
      <c r="F4" s="1442"/>
      <c r="G4" s="1442"/>
    </row>
    <row r="5" customFormat="false" ht="85.5" hidden="false" customHeight="true" outlineLevel="0" collapsed="false">
      <c r="A5" s="1443" t="s">
        <v>1341</v>
      </c>
      <c r="B5" s="1444" t="s">
        <v>1342</v>
      </c>
      <c r="C5" s="1444" t="s">
        <v>1343</v>
      </c>
      <c r="D5" s="1445" t="s">
        <v>1344</v>
      </c>
      <c r="E5" s="1446" t="s">
        <v>1345</v>
      </c>
      <c r="F5" s="1446"/>
      <c r="G5" s="1446"/>
    </row>
    <row r="6" customFormat="false" ht="19.5" hidden="false" customHeight="true" outlineLevel="0" collapsed="false">
      <c r="A6" s="1447" t="str">
        <f aca="false">t14!A4</f>
        <v>ASSEGNI PER IL NUCLEO FAMILIARE</v>
      </c>
      <c r="B6" s="1448" t="str">
        <f aca="false">t14!B4</f>
        <v>L005</v>
      </c>
      <c r="C6" s="1449" t="n">
        <f aca="false">t14!D4</f>
        <v>0</v>
      </c>
      <c r="D6" s="1450" t="str">
        <f aca="false">IF($B$4=0," ",(IF(C6=0," ",C6/$B$4)))</f>
        <v> </v>
      </c>
      <c r="E6" s="1451" t="str">
        <f aca="false">IF($B$4=0,"TABELLE 12 -13 ASSENTI",(IF(t12!$K$23=0,"TAB. 12 ASSENTE",(IF(t13!Y23=0,"TAB. 13 ASSENTE"," ")))))</f>
        <v>TABELLE 12 -13 ASSENTI</v>
      </c>
      <c r="F6" s="1451"/>
      <c r="G6" s="1451"/>
    </row>
    <row r="7" customFormat="false" ht="19.5" hidden="false" customHeight="true" outlineLevel="0" collapsed="false">
      <c r="A7" s="1447" t="str">
        <f aca="false">t14!A5</f>
        <v>GESTIONE MENSE </v>
      </c>
      <c r="B7" s="1448" t="str">
        <f aca="false">t14!B5</f>
        <v>L010</v>
      </c>
      <c r="C7" s="1402" t="n">
        <f aca="false">t14!D5</f>
        <v>0</v>
      </c>
      <c r="D7" s="1452" t="str">
        <f aca="false">IF($B$4=0," ",(IF(C7=0," ",C7/$B$4)))</f>
        <v> </v>
      </c>
      <c r="E7" s="1451"/>
      <c r="F7" s="1451"/>
      <c r="G7" s="1451"/>
    </row>
    <row r="8" customFormat="false" ht="19.5" hidden="false" customHeight="true" outlineLevel="0" collapsed="false">
      <c r="A8" s="1447" t="str">
        <f aca="false">t14!A6</f>
        <v>EROGAZIONE BUONI PASTO</v>
      </c>
      <c r="B8" s="1448" t="str">
        <f aca="false">t14!B6</f>
        <v>L011</v>
      </c>
      <c r="C8" s="1402" t="n">
        <f aca="false">t14!D6</f>
        <v>0</v>
      </c>
      <c r="D8" s="1452" t="str">
        <f aca="false">IF($B$4=0," ",(IF(C8=0," ",C8/$B$4)))</f>
        <v> </v>
      </c>
      <c r="E8" s="1451"/>
      <c r="F8" s="1451"/>
      <c r="G8" s="1451"/>
    </row>
    <row r="9" customFormat="false" ht="19.5" hidden="false" customHeight="true" outlineLevel="0" collapsed="false">
      <c r="A9" s="1447" t="str">
        <f aca="false">t14!A7</f>
        <v>FORMAZIONE DEL PERSONALE</v>
      </c>
      <c r="B9" s="1448" t="str">
        <f aca="false">t14!B7</f>
        <v>L020</v>
      </c>
      <c r="C9" s="1402" t="n">
        <f aca="false">t14!D7</f>
        <v>0</v>
      </c>
      <c r="D9" s="1452" t="str">
        <f aca="false">IF($B$4=0," ",(IF(C9=0," ",C9/$B$4)))</f>
        <v> </v>
      </c>
      <c r="E9" s="1451"/>
      <c r="F9" s="1451"/>
      <c r="G9" s="1451"/>
    </row>
    <row r="10" customFormat="false" ht="19.5" hidden="false" customHeight="true" outlineLevel="0" collapsed="false">
      <c r="A10" s="1447" t="str">
        <f aca="false">t14!A8</f>
        <v>BENESSERE DEL PERSONALE</v>
      </c>
      <c r="B10" s="1448" t="str">
        <f aca="false">t14!B8</f>
        <v>L090</v>
      </c>
      <c r="C10" s="1402" t="n">
        <f aca="false">t14!D8</f>
        <v>0</v>
      </c>
      <c r="D10" s="1452" t="str">
        <f aca="false">IF($B$4=0," ",(IF(C10=0," ",C10/$B$4)))</f>
        <v> </v>
      </c>
      <c r="E10" s="1451"/>
      <c r="F10" s="1451"/>
      <c r="G10" s="1451"/>
    </row>
    <row r="11" customFormat="false" ht="19.5" hidden="false" customHeight="true" outlineLevel="0" collapsed="false">
      <c r="A11" s="1447" t="str">
        <f aca="false">t14!A9</f>
        <v>EQUO INDENNIZZO AL PERSONALE</v>
      </c>
      <c r="B11" s="1448" t="str">
        <f aca="false">t14!B9</f>
        <v>L100</v>
      </c>
      <c r="C11" s="1402" t="n">
        <f aca="false">t14!D9</f>
        <v>0</v>
      </c>
      <c r="D11" s="1453" t="str">
        <f aca="false">IF($B$4=0," ",(IF(C11=0," ",C11/$B$4)))</f>
        <v> </v>
      </c>
      <c r="E11" s="1451"/>
      <c r="F11" s="1451"/>
      <c r="G11" s="1451"/>
    </row>
    <row r="12" customFormat="false" ht="30.75" hidden="false" customHeight="true" outlineLevel="0" collapsed="false">
      <c r="A12" s="1447" t="str">
        <f aca="false">t14!A10</f>
        <v>SOMME CORRISPOSTE AD AGENZIA DI SOMMINISTRAZIONE(INTERINALI)</v>
      </c>
      <c r="B12" s="1448" t="str">
        <f aca="false">t14!B10</f>
        <v>L105</v>
      </c>
      <c r="C12" s="1402" t="n">
        <f aca="false">t14!D10</f>
        <v>0</v>
      </c>
      <c r="D12" s="1454" t="str">
        <f aca="false">IF($B$4=0," ",(IF(C12=0," ",C12/$B$4)))</f>
        <v> </v>
      </c>
      <c r="E12" s="1455" t="str">
        <f aca="false">(IF(AND(C12=0,C24&gt;0),"P062 VALORIZZATA; INSERIRE SOMME SPETTANTI ALL'AGENZIA (L105)",IF(AND(C12&gt;0,C24&gt;0,C12&gt;(C24/100*30)),"ATTENZIONE: la voce L105 supera il 30% della voce P062. Il salvataggio produrrà l'INCONGRUENZA 1 che dovrà essere giustificata"," ")))</f>
        <v> </v>
      </c>
      <c r="F12" s="1455"/>
      <c r="G12" s="1455"/>
    </row>
    <row r="13" customFormat="false" ht="19.5" hidden="false" customHeight="true" outlineLevel="0" collapsed="false">
      <c r="A13" s="1447" t="str">
        <f aca="false">t14!A11</f>
        <v>COPERTURE ASSICURATIVE</v>
      </c>
      <c r="B13" s="1448" t="str">
        <f aca="false">t14!B11</f>
        <v>L107</v>
      </c>
      <c r="C13" s="1402" t="n">
        <f aca="false">t14!D11</f>
        <v>0</v>
      </c>
      <c r="D13" s="1450" t="str">
        <f aca="false">IF($B$4=0," ",(IF(C13=0," ",C13/$B$4)))</f>
        <v> </v>
      </c>
      <c r="E13" s="1451" t="str">
        <f aca="false">IF($B$4=0,"TABELLE 12 -13 ASSENTI",(IF(t12!$K$23=0,"TAB. 12 ASSENTE",(IF(t13!$Y$23=0,"TAB. 13 ASSENTE"," ")))))</f>
        <v>TABELLE 12 -13 ASSENTI</v>
      </c>
      <c r="F13" s="1451" t="s">
        <v>1346</v>
      </c>
      <c r="G13" s="1451" t="s">
        <v>1346</v>
      </c>
    </row>
    <row r="14" customFormat="false" ht="41.25" hidden="false" customHeight="true" outlineLevel="0" collapsed="false">
      <c r="A14" s="1447" t="str">
        <f aca="false">t14!A12</f>
        <v>CONTRATTI DI COLLABORAZIONE PROFESSIONALE</v>
      </c>
      <c r="B14" s="1448" t="str">
        <f aca="false">t14!B12</f>
        <v>L111</v>
      </c>
      <c r="C14" s="1402" t="n">
        <f aca="false">t14!D12</f>
        <v>0</v>
      </c>
      <c r="D14" s="1452" t="str">
        <f aca="false">IF($B$4=0," ",(IF(C14=0," ",C14/$B$4)))</f>
        <v> </v>
      </c>
      <c r="E14" s="1456" t="str">
        <f aca="false">IF(SI_1!G56=0,IF(t14!D12=0," ","MANCA IL NUMERO DEI CONTRATTI NELLA SI_1"),IF(t14!D12=0,"VERIFICARE SE INSERIRE LE SPESE"," "))</f>
        <v> </v>
      </c>
      <c r="F14" s="1456"/>
      <c r="G14" s="1457" t="str">
        <f aca="false">IF(AND(C14&gt;0,SI_1!G56&gt;0),"VALORE MEDIO UNITARIO DI SPESA =  "&amp;C14/SI_1!G56," ")</f>
        <v> </v>
      </c>
    </row>
    <row r="15" customFormat="false" ht="41.25" hidden="false" customHeight="true" outlineLevel="0" collapsed="false">
      <c r="A15" s="1447" t="str">
        <f aca="false">t14!A13</f>
        <v>INCARICHI DI STUDIO/RICERCA/CONSULENZA</v>
      </c>
      <c r="B15" s="1448" t="str">
        <f aca="false">t14!B13</f>
        <v>L112</v>
      </c>
      <c r="C15" s="1402" t="n">
        <f aca="false">t14!D13</f>
        <v>0</v>
      </c>
      <c r="D15" s="1452" t="str">
        <f aca="false">IF($B$4=0," ",(IF(C15=0," ",C15/$B$4)))</f>
        <v> </v>
      </c>
      <c r="E15" s="1456" t="str">
        <f aca="false">IF(SI_1!G59=0,IF(t14!D13=0," ","MANCA IL NUMERO DEI CONTRATTI NELLA SI_1"),IF(t14!D13=0,"VERIFICARE SE INSERIRE LE SPESE"," "))</f>
        <v> </v>
      </c>
      <c r="F15" s="1456"/>
      <c r="G15" s="1457" t="str">
        <f aca="false">IF(AND(C15&gt;0,SI_1!G59&gt;0),"VALORE MEDIO UNITARIO DI SPESA =  "&amp;C15/SI_1!G59," ")</f>
        <v> </v>
      </c>
    </row>
    <row r="16" customFormat="false" ht="41.25" hidden="false" customHeight="true" outlineLevel="0" collapsed="false">
      <c r="A16" s="1447" t="str">
        <f aca="false">t14!A14</f>
        <v>CONTRATTI PER RESA SERVIZI/ADEMPIMENTI OBBLIGATORI PER LEGGE</v>
      </c>
      <c r="B16" s="1448" t="str">
        <f aca="false">t14!B14</f>
        <v>L115</v>
      </c>
      <c r="C16" s="1402" t="n">
        <f aca="false">t14!D14</f>
        <v>0</v>
      </c>
      <c r="D16" s="1452" t="str">
        <f aca="false">IF($B$4=0," ",(IF(C16=0," ",C16/$B$4)))</f>
        <v> </v>
      </c>
      <c r="E16" s="1456" t="str">
        <f aca="false">IF(SI_1!G62=0,IF(t14!D14=0," ","MANCA IL NUMERO DEI CONTRATTI NELLA SI_1"),IF(t14!D14=0,"VERIFICARE SE INSERIRE LE SPESE"," "))</f>
        <v> </v>
      </c>
      <c r="F16" s="1456"/>
      <c r="G16" s="1457" t="str">
        <f aca="false">IF(AND(C16&gt;0,SI_1!G62&gt;0),"VALORE MEDIO UNITARIO DI SPESA =  "&amp;C16/SI_1!G62," ")</f>
        <v> </v>
      </c>
    </row>
    <row r="17" customFormat="false" ht="19.5" hidden="false" customHeight="true" outlineLevel="0" collapsed="false">
      <c r="A17" s="1447" t="str">
        <f aca="false">t14!A15</f>
        <v>ALTRE SPESE</v>
      </c>
      <c r="B17" s="1448" t="str">
        <f aca="false">t14!B15</f>
        <v>L110</v>
      </c>
      <c r="C17" s="1402" t="n">
        <f aca="false">t14!D15</f>
        <v>0</v>
      </c>
      <c r="D17" s="1452" t="str">
        <f aca="false">IF($B$4=0," ",(IF(C17=0," ",C17/$B$4)))</f>
        <v> </v>
      </c>
      <c r="E17" s="1451" t="str">
        <f aca="false">IF($B$4=0,"TABELLE 12 -13 ASSENTI",(IF(t12!K23=0,"TAB. 12 ASSENTE",(IF(t13!Y23=0,"TAB. 13 ASSENTE"," ")))))</f>
        <v>TABELLE 12 -13 ASSENTI</v>
      </c>
      <c r="F17" s="1451" t="s">
        <v>1346</v>
      </c>
      <c r="G17" s="1451" t="s">
        <v>1346</v>
      </c>
    </row>
    <row r="18" customFormat="false" ht="19.5" hidden="false" customHeight="true" outlineLevel="0" collapsed="false">
      <c r="A18" s="1447" t="str">
        <f aca="false">t14!A16</f>
        <v>RETRIBUZIONI PERSONALE  A TEMPO DETERMINATO</v>
      </c>
      <c r="B18" s="1448" t="str">
        <f aca="false">t14!B16</f>
        <v>P015</v>
      </c>
      <c r="C18" s="1402" t="n">
        <f aca="false">t14!D16</f>
        <v>0</v>
      </c>
      <c r="D18" s="1452" t="str">
        <f aca="false">IF($B$4=0," ",(IF(C18=0," ",C18/$B$4)))</f>
        <v> </v>
      </c>
      <c r="E18" s="1451" t="s">
        <v>1346</v>
      </c>
      <c r="F18" s="1451" t="s">
        <v>1346</v>
      </c>
      <c r="G18" s="1451" t="s">
        <v>1346</v>
      </c>
    </row>
    <row r="19" customFormat="false" ht="19.5" hidden="false" customHeight="true" outlineLevel="0" collapsed="false">
      <c r="A19" s="1447" t="str">
        <f aca="false">t14!A17</f>
        <v>RETRIBUZIONI PERSONALE CON CONTRATTO DI FORMAZIONE E LAVORO</v>
      </c>
      <c r="B19" s="1448" t="str">
        <f aca="false">t14!B17</f>
        <v>P016</v>
      </c>
      <c r="C19" s="1402" t="n">
        <f aca="false">t14!D17</f>
        <v>0</v>
      </c>
      <c r="D19" s="1452" t="str">
        <f aca="false">IF($B$4=0," ",(IF(C19=0," ",C19/$B$4)))</f>
        <v> </v>
      </c>
      <c r="E19" s="1451" t="s">
        <v>1346</v>
      </c>
      <c r="F19" s="1451" t="s">
        <v>1346</v>
      </c>
      <c r="G19" s="1451" t="s">
        <v>1346</v>
      </c>
    </row>
    <row r="20" customFormat="false" ht="19.5" hidden="false" customHeight="true" outlineLevel="0" collapsed="false">
      <c r="A20" s="1447" t="str">
        <f aca="false">t14!A18</f>
        <v>INDENNITA' DI MISSIONE E TRASFERIMENTO</v>
      </c>
      <c r="B20" s="1448" t="str">
        <f aca="false">t14!B18</f>
        <v>P030</v>
      </c>
      <c r="C20" s="1402" t="n">
        <f aca="false">t14!D18</f>
        <v>0</v>
      </c>
      <c r="D20" s="1452" t="str">
        <f aca="false">IF($B$4=0," ",(IF(C20=0," ",C20/$B$4)))</f>
        <v> </v>
      </c>
      <c r="E20" s="1451" t="s">
        <v>1346</v>
      </c>
      <c r="F20" s="1451" t="s">
        <v>1346</v>
      </c>
      <c r="G20" s="1451" t="s">
        <v>1346</v>
      </c>
    </row>
    <row r="21" customFormat="false" ht="30.75" hidden="false" customHeight="true" outlineLevel="0" collapsed="false">
      <c r="A21" s="1447" t="str">
        <f aca="false">t14!A20</f>
        <v>CONTRIBUTI A CARICO DELL'AMM.NE SU COMP. FISSE E ACCESSORIE</v>
      </c>
      <c r="B21" s="1448" t="str">
        <f aca="false">t14!B20</f>
        <v>P055</v>
      </c>
      <c r="C21" s="1402" t="n">
        <f aca="false">t14!D20</f>
        <v>0</v>
      </c>
      <c r="D21" s="1452" t="str">
        <f aca="false">IF($B$4=0," ",(IF(C21=0," ",C21/$B$4)))</f>
        <v> </v>
      </c>
      <c r="E21" s="1458" t="str">
        <f aca="false">IF(AND(C31=0,B4=0)," ",IF(C31=0,"TABELLA 14 ASSENTE",IF(AND(B4=0,C18=0,C19=0,C25=0),"INSERIRE RETRIBUZIONI",IF(C21=0,"INSERIRE CONTRIBUTI",ROUND((C21/(B4+C18+C19+C25)*100),2)))))</f>
        <v> </v>
      </c>
      <c r="F21" s="1457" t="str">
        <f aca="false">IF(AND(B4=0,C31=0)," ",IF(C31=0,"VALORE INCONGRUENTE",IF(C21=0," ",IF(OR(E21&lt;22.678,E21&gt;30.682),"VALORE INCONGRUENTE (Inc. 4)","OK"))))</f>
        <v> </v>
      </c>
      <c r="G21" s="1457"/>
    </row>
    <row r="22" customFormat="false" ht="30.75" hidden="false" customHeight="true" outlineLevel="0" collapsed="false">
      <c r="A22" s="1447" t="str">
        <f aca="false">t14!A21</f>
        <v>QUOTE ANNUE ACCANTONAMENTO TFR O ALTRA IND. FINE SERVIZIO</v>
      </c>
      <c r="B22" s="1448" t="str">
        <f aca="false">t14!B21</f>
        <v>P058</v>
      </c>
      <c r="C22" s="1402" t="n">
        <f aca="false">t14!D21</f>
        <v>0</v>
      </c>
      <c r="D22" s="1452" t="str">
        <f aca="false">IF($B$4=0," ",(IF(C22=0," ",C22/$B$4)))</f>
        <v> </v>
      </c>
      <c r="E22" s="1459" t="str">
        <f aca="false">IF($B$4=0,"TABELLE 12 -13 ASSENTI",(IF(t12!$K$23=0,"TAB. 12 ASSENTE",(IF(t13!$Y$23=0,"TAB. 13 ASSENTE"," ")))))</f>
        <v>TABELLE 12 -13 ASSENTI</v>
      </c>
      <c r="F22" s="1459" t="s">
        <v>1346</v>
      </c>
      <c r="G22" s="1459" t="s">
        <v>1346</v>
      </c>
    </row>
    <row r="23" customFormat="false" ht="24" hidden="false" customHeight="true" outlineLevel="0" collapsed="false">
      <c r="A23" s="1447" t="str">
        <f aca="false">t14!A22</f>
        <v>IRAP</v>
      </c>
      <c r="B23" s="1448" t="str">
        <f aca="false">t14!B22</f>
        <v>P061</v>
      </c>
      <c r="C23" s="1402" t="n">
        <f aca="false">t14!D22</f>
        <v>0</v>
      </c>
      <c r="D23" s="1452" t="str">
        <f aca="false">IF($B$4=0," ",IF(C23=0," ",C23/$B$4))</f>
        <v> </v>
      </c>
      <c r="E23" s="1458" t="str">
        <f aca="false">IF(AND(B4=0,C31=0)," ",IF(C31=0,"TABELLA 14 ASSENTE",IF(AND(B4=0,C18=0,C19=0,C25=0),"INSERIRE RETRIBUZIONI",IF(C23=0,"INSERIRE SOMME IRAP",ROUND((C23/(B4+C18+C19+C25)*100),2)))))</f>
        <v> </v>
      </c>
      <c r="F23" s="1457" t="str">
        <f aca="false">IF(t14!G22=1,IF(E23&gt;8.5,"VALORE INCONGRUENTE (Inc.4)","E' stata dichiarata IRAP Commerciale"),IF(AND(B4=0,C31=0)," ",IF(C31=0,"VALORE INCONGRUENTE",IF(C23=0," ",IF(OR(E23&lt;7.65,E23&gt;9.35),"VALORE INCONGRUENTE (Inc.4)","OK")))))</f>
        <v> </v>
      </c>
      <c r="G23" s="1457"/>
    </row>
    <row r="24" customFormat="false" ht="19.5" hidden="false" customHeight="true" outlineLevel="0" collapsed="false">
      <c r="A24" s="1447" t="str">
        <f aca="false">t14!A23</f>
        <v>ONERI PER I CONTRATTI DI SOMMINISTRAZIONE(INTERINALI)</v>
      </c>
      <c r="B24" s="1448" t="str">
        <f aca="false">t14!B23</f>
        <v>P062</v>
      </c>
      <c r="C24" s="1460" t="n">
        <f aca="false">t14!D23</f>
        <v>0</v>
      </c>
      <c r="D24" s="1454" t="str">
        <f aca="false">IF($B$4=0," ",(IF(AND(C24=0,C12&gt;0),"MANCANO GLI ONERI PER I LAVORATORI",IF(C24=0," ",C24/$B$4))))</f>
        <v> </v>
      </c>
      <c r="E24" s="1451" t="str">
        <f aca="false">(IF(AND(C24=0,C12&gt;0),"L105 VALORIZZATA; INSERIRE RETRIBUZIONI PER INTERINALI (P062)"," "))</f>
        <v> </v>
      </c>
      <c r="F24" s="1451"/>
      <c r="G24" s="1451"/>
    </row>
    <row r="25" customFormat="false" ht="19.5" hidden="false" customHeight="true" outlineLevel="0" collapsed="false">
      <c r="A25" s="1447" t="str">
        <f aca="false">t14!A24</f>
        <v>COMPENSI PER PERSONALE ADDETTO AI LAVORI SOCIALMENTE UTILI</v>
      </c>
      <c r="B25" s="1448" t="str">
        <f aca="false">t14!B24</f>
        <v>P065</v>
      </c>
      <c r="C25" s="1402" t="n">
        <f aca="false">t14!D24</f>
        <v>0</v>
      </c>
      <c r="D25" s="1461" t="str">
        <f aca="false">IF($B$4=0," ",(IF(C25=0," ",C25/$B$4)))</f>
        <v> </v>
      </c>
      <c r="E25" s="1462" t="str">
        <f aca="false">IF($B$4=0,"TABELLE 12 -13 ASSENTI",(IF(t12!$K$23=0,"TAB. 12 ASSENTE",(IF(t13!$Y$23=0,"TAB. 13 ASSENTE"," ")))))</f>
        <v>TABELLE 12 -13 ASSENTI</v>
      </c>
      <c r="F25" s="1462"/>
      <c r="G25" s="1462"/>
    </row>
    <row r="26" customFormat="false" ht="19.5" hidden="false" customHeight="true" outlineLevel="0" collapsed="false">
      <c r="A26" s="1447" t="str">
        <f aca="false">t14!A25</f>
        <v>SOMME RIMBORSATE PER PERSONALE COMAND./FUORI RUOLO/IN CONV.</v>
      </c>
      <c r="B26" s="1448" t="str">
        <f aca="false">t14!B25</f>
        <v>P071</v>
      </c>
      <c r="C26" s="1402" t="n">
        <f aca="false">t14!D25</f>
        <v>0</v>
      </c>
      <c r="D26" s="1463" t="str">
        <f aca="false">IF($B$4=0," ",(IF(C26=0," ",C26/$B$4)))</f>
        <v> </v>
      </c>
      <c r="E26" s="1462"/>
      <c r="F26" s="1462"/>
      <c r="G26" s="1462"/>
    </row>
    <row r="27" customFormat="false" ht="19.5" hidden="false" customHeight="true" outlineLevel="0" collapsed="false">
      <c r="A27" s="1447" t="str">
        <f aca="false">t14!A26</f>
        <v>ALTRE SOMME RIMBORSATE ALLE AMMINISTRAZIONI</v>
      </c>
      <c r="B27" s="1448" t="str">
        <f aca="false">t14!B26</f>
        <v>P074</v>
      </c>
      <c r="C27" s="1402" t="n">
        <f aca="false">t14!D26</f>
        <v>0</v>
      </c>
      <c r="D27" s="1463" t="str">
        <f aca="false">IF($B$4=0," ",(IF(C27=0," ",C27/$B$4)))</f>
        <v> </v>
      </c>
      <c r="E27" s="1462"/>
      <c r="F27" s="1462"/>
      <c r="G27" s="1462"/>
    </row>
    <row r="28" customFormat="false" ht="19.5" hidden="false" customHeight="true" outlineLevel="0" collapsed="false">
      <c r="A28" s="1447" t="str">
        <f aca="false">t14!A27</f>
        <v>SOMME RICEVUTE DA U.E. E/O PRIVATI (-)</v>
      </c>
      <c r="B28" s="1448" t="str">
        <f aca="false">t14!B27</f>
        <v>P098</v>
      </c>
      <c r="C28" s="1402" t="n">
        <f aca="false">t14!D27</f>
        <v>0</v>
      </c>
      <c r="D28" s="1463" t="str">
        <f aca="false">IF($B$4=0," ",(IF(C28=0," ",C28/$B$4)))</f>
        <v> </v>
      </c>
      <c r="E28" s="1462"/>
      <c r="F28" s="1462"/>
      <c r="G28" s="1462"/>
    </row>
    <row r="29" customFormat="false" ht="19.5" hidden="false" customHeight="true" outlineLevel="0" collapsed="false">
      <c r="A29" s="1447" t="str">
        <f aca="false">t14!A28</f>
        <v>RIMBORSI RICEVUTI PER PERS. COMAND./FUORI RUOLO/IN CONV. (-)</v>
      </c>
      <c r="B29" s="1448" t="str">
        <f aca="false">t14!B28</f>
        <v>P090</v>
      </c>
      <c r="C29" s="1402" t="n">
        <f aca="false">t14!D28</f>
        <v>0</v>
      </c>
      <c r="D29" s="1463" t="str">
        <f aca="false">IF($B$4=0," ",(IF(C29=0," ",C29/$B$4)))</f>
        <v> </v>
      </c>
      <c r="E29" s="1462"/>
      <c r="F29" s="1462"/>
      <c r="G29" s="1462"/>
    </row>
    <row r="30" customFormat="false" ht="19.5" hidden="false" customHeight="true" outlineLevel="0" collapsed="false">
      <c r="A30" s="1447" t="str">
        <f aca="false">t14!A29</f>
        <v>ALTRI RIMBORSI RICEVUTI DALLE AMMINISTRAZIONI (-)</v>
      </c>
      <c r="B30" s="1448" t="str">
        <f aca="false">t14!B29</f>
        <v>P099</v>
      </c>
      <c r="C30" s="1402" t="n">
        <f aca="false">t14!D29</f>
        <v>0</v>
      </c>
      <c r="D30" s="1463" t="str">
        <f aca="false">IF($B$4=0," ",(IF(C30=0," ",C30/$B$4)))</f>
        <v> </v>
      </c>
      <c r="E30" s="1462"/>
      <c r="F30" s="1462"/>
      <c r="G30" s="1462"/>
    </row>
    <row r="31" s="514" customFormat="true" ht="18" hidden="false" customHeight="true" outlineLevel="0" collapsed="false">
      <c r="A31" s="1464" t="s">
        <v>342</v>
      </c>
      <c r="B31" s="1464"/>
      <c r="C31" s="1465" t="n">
        <f aca="false">SUM(C6:C30)</f>
        <v>0</v>
      </c>
      <c r="D31" s="1464"/>
      <c r="E31" s="1464"/>
      <c r="F31" s="1464"/>
      <c r="G31" s="1464"/>
      <c r="I31" s="180"/>
      <c r="J31" s="180"/>
      <c r="K31" s="180"/>
      <c r="L31" s="180"/>
      <c r="M31" s="180"/>
      <c r="N31" s="180"/>
    </row>
  </sheetData>
  <sheetProtection algorithmName="SHA-512" hashValue="1Nd13R/ml6coJZSvPl5mXGmeYufycMO1xF5ytd5XIasjMcoKsEz5mFk1mL8idY/I6gwq+5AHyL4oNRp3ryKpgQ==" saltValue="AZXkL4CjHhJ8Y/Rv0EgVKw==" spinCount="100000" sheet="true" formatColumns="false" selectLockedCells="true" selectUnlockedCells="true"/>
  <mergeCells count="16">
    <mergeCell ref="A1:E1"/>
    <mergeCell ref="B2:G2"/>
    <mergeCell ref="B4:G4"/>
    <mergeCell ref="E5:G5"/>
    <mergeCell ref="E6:G11"/>
    <mergeCell ref="E12:G12"/>
    <mergeCell ref="E13:G13"/>
    <mergeCell ref="E14:F14"/>
    <mergeCell ref="E15:F15"/>
    <mergeCell ref="E16:F16"/>
    <mergeCell ref="E17:G20"/>
    <mergeCell ref="F21:G21"/>
    <mergeCell ref="E22:G22"/>
    <mergeCell ref="F23:G23"/>
    <mergeCell ref="E24:G24"/>
    <mergeCell ref="E25:G30"/>
  </mergeCells>
  <printOptions headings="false" gridLines="false" gridLinesSet="true" horizontalCentered="true" verticalCentered="true"/>
  <pageMargins left="0.196527777777778" right="0.236111111111111" top="0.196527777777778" bottom="0.196527777777778"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true"/>
  </sheetPr>
  <dimension ref="A1:V252"/>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F6" activeCellId="0" sqref="F6"/>
    </sheetView>
  </sheetViews>
  <sheetFormatPr defaultColWidth="12.72265625" defaultRowHeight="15" zeroHeight="false" outlineLevelRow="0" outlineLevelCol="0"/>
  <cols>
    <col collapsed="false" customWidth="true" hidden="false" outlineLevel="0" max="1" min="1" style="75" width="6.72"/>
    <col collapsed="false" customWidth="true" hidden="false" outlineLevel="0" max="2" min="2" style="79" width="25.72"/>
    <col collapsed="false" customWidth="true" hidden="false" outlineLevel="0" max="3" min="3" style="79" width="5.43"/>
    <col collapsed="false" customWidth="true" hidden="false" outlineLevel="0" max="4" min="4" style="79" width="56.14"/>
    <col collapsed="false" customWidth="true" hidden="false" outlineLevel="0" max="5" min="5" style="79" width="22.43"/>
    <col collapsed="false" customWidth="true" hidden="false" outlineLevel="0" max="6" min="6" style="79" width="23.15"/>
    <col collapsed="false" customWidth="true" hidden="false" outlineLevel="0" max="7" min="7" style="79" width="21.43"/>
    <col collapsed="false" customWidth="true" hidden="false" outlineLevel="0" max="8" min="8" style="106" width="97"/>
    <col collapsed="false" customWidth="true" hidden="true" outlineLevel="0" max="9" min="9" style="107" width="5.15"/>
    <col collapsed="false" customWidth="true" hidden="true" outlineLevel="0" max="10" min="10" style="108" width="11.15"/>
    <col collapsed="false" customWidth="false" hidden="true" outlineLevel="0" max="14" min="11" style="108" width="12.72"/>
    <col collapsed="false" customWidth="false" hidden="false" outlineLevel="0" max="1024" min="15" style="108" width="12.72"/>
  </cols>
  <sheetData>
    <row r="1" customFormat="false" ht="62.25" hidden="false" customHeight="true" outlineLevel="0" collapsed="false">
      <c r="H1" s="109" t="s">
        <v>121</v>
      </c>
      <c r="I1" s="76"/>
    </row>
    <row r="2" customFormat="false" ht="26.25" hidden="false" customHeight="true" outlineLevel="0" collapsed="false">
      <c r="A2" s="110"/>
      <c r="B2" s="111"/>
      <c r="C2" s="111"/>
      <c r="D2" s="112" t="str">
        <f aca="false">t1!A1</f>
        <v>REGIONI ED AUTONOMIE LOCALI - anno 2023</v>
      </c>
      <c r="E2" s="111"/>
      <c r="F2" s="111"/>
      <c r="G2" s="111"/>
      <c r="H2" s="113"/>
      <c r="I2" s="76"/>
    </row>
    <row r="3" customFormat="false" ht="15" hidden="false" customHeight="false" outlineLevel="0" collapsed="false">
      <c r="B3" s="114"/>
      <c r="C3" s="114"/>
      <c r="D3" s="114"/>
      <c r="E3" s="114"/>
      <c r="F3" s="114"/>
      <c r="G3" s="114"/>
      <c r="H3" s="115"/>
      <c r="I3" s="76"/>
    </row>
    <row r="4" customFormat="false" ht="15" hidden="false" customHeight="false" outlineLevel="0" collapsed="false">
      <c r="B4" s="116"/>
      <c r="C4" s="117"/>
      <c r="D4" s="116"/>
      <c r="E4" s="116"/>
      <c r="F4" s="118" t="s">
        <v>122</v>
      </c>
      <c r="G4" s="116"/>
      <c r="H4" s="115"/>
      <c r="I4" s="76"/>
    </row>
    <row r="5" customFormat="false" ht="15" hidden="true" customHeight="false" outlineLevel="0" collapsed="false">
      <c r="B5" s="116"/>
      <c r="C5" s="117"/>
      <c r="D5" s="116"/>
      <c r="E5" s="116"/>
      <c r="F5" s="119"/>
      <c r="G5" s="116"/>
      <c r="H5" s="115"/>
      <c r="I5" s="76"/>
    </row>
    <row r="6" customFormat="false" ht="15" hidden="false" customHeight="true" outlineLevel="0" collapsed="false">
      <c r="A6" s="75" t="s">
        <v>123</v>
      </c>
      <c r="B6" s="120" t="s">
        <v>124</v>
      </c>
      <c r="C6" s="121"/>
      <c r="F6" s="233"/>
      <c r="G6" s="234" t="str">
        <f aca="false">IF(F6=0,"RISPOSTA OBBLIGATORIA","")</f>
        <v>RISPOSTA OBBLIGATORIA</v>
      </c>
      <c r="H6" s="115"/>
      <c r="I6" s="1" t="n">
        <f aca="false">F6</f>
        <v>0</v>
      </c>
    </row>
    <row r="7" customFormat="false" ht="15" hidden="false" customHeight="true" outlineLevel="0" collapsed="false">
      <c r="B7" s="116"/>
      <c r="C7" s="117"/>
      <c r="D7" s="116"/>
      <c r="E7" s="116"/>
      <c r="F7" s="116"/>
      <c r="G7" s="116"/>
      <c r="H7" s="115"/>
      <c r="I7" s="76"/>
    </row>
    <row r="8" customFormat="false" ht="15" hidden="false" customHeight="true" outlineLevel="0" collapsed="false">
      <c r="A8" s="75" t="s">
        <v>125</v>
      </c>
      <c r="B8" s="123" t="s">
        <v>126</v>
      </c>
      <c r="C8" s="117"/>
      <c r="D8" s="116"/>
      <c r="E8" s="116"/>
      <c r="F8" s="233"/>
      <c r="G8" s="234" t="str">
        <f aca="false">IF(F8=0,"RISPOSTA OBBLIGATORIA","")</f>
        <v>RISPOSTA OBBLIGATORIA</v>
      </c>
      <c r="H8" s="115"/>
      <c r="I8" s="1" t="n">
        <f aca="false">F8</f>
        <v>0</v>
      </c>
    </row>
    <row r="9" customFormat="false" ht="15" hidden="false" customHeight="true" outlineLevel="0" collapsed="false">
      <c r="B9" s="124"/>
      <c r="C9" s="117"/>
      <c r="D9" s="116"/>
      <c r="E9" s="116"/>
      <c r="F9" s="116"/>
      <c r="G9" s="116"/>
      <c r="H9" s="115"/>
      <c r="I9" s="76"/>
    </row>
    <row r="10" customFormat="false" ht="17.25" hidden="false" customHeight="true" outlineLevel="0" collapsed="false">
      <c r="B10" s="116"/>
      <c r="C10" s="117"/>
      <c r="D10" s="116"/>
      <c r="E10" s="116"/>
      <c r="F10" s="118" t="s">
        <v>127</v>
      </c>
      <c r="G10" s="118" t="s">
        <v>128</v>
      </c>
      <c r="H10" s="115"/>
      <c r="I10" s="76"/>
    </row>
    <row r="11" customFormat="false" ht="20.25" hidden="false" customHeight="true" outlineLevel="0" collapsed="false">
      <c r="A11" s="75" t="s">
        <v>43</v>
      </c>
      <c r="B11" s="125" t="s">
        <v>129</v>
      </c>
      <c r="C11" s="117"/>
      <c r="D11" s="116"/>
      <c r="E11" s="116"/>
      <c r="F11" s="126"/>
      <c r="G11" s="126"/>
      <c r="H11" s="127" t="str">
        <f aca="false">IF(I11=0,"RISPOSTA OBBLIGATORIA","")</f>
        <v>RISPOSTA OBBLIGATORIA</v>
      </c>
      <c r="I11" s="76" t="n">
        <v>0</v>
      </c>
      <c r="J11" s="108" t="str">
        <f aca="false">IF(I11=1,"VERO",IF(I11=2,"FALSO",""))</f>
        <v/>
      </c>
      <c r="N11" s="128"/>
    </row>
    <row r="12" customFormat="false" ht="15" hidden="false" customHeight="true" outlineLevel="0" collapsed="false">
      <c r="A12" s="129"/>
      <c r="B12" s="129"/>
      <c r="C12" s="129"/>
      <c r="D12" s="129"/>
      <c r="E12" s="129"/>
      <c r="F12" s="129"/>
      <c r="G12" s="129"/>
      <c r="H12" s="130"/>
      <c r="I12" s="59"/>
    </row>
    <row r="13" customFormat="false" ht="15" hidden="false" customHeight="true" outlineLevel="0" collapsed="false">
      <c r="H13" s="115"/>
      <c r="I13" s="76"/>
    </row>
    <row r="14" customFormat="false" ht="20.25" hidden="true" customHeight="true" outlineLevel="0" collapsed="false">
      <c r="B14" s="125"/>
      <c r="C14" s="116"/>
      <c r="D14" s="129"/>
      <c r="E14" s="129"/>
      <c r="H14" s="127"/>
      <c r="I14" s="76" t="n">
        <v>0</v>
      </c>
    </row>
    <row r="15" customFormat="false" ht="15" hidden="true" customHeight="true" outlineLevel="0" collapsed="false">
      <c r="H15" s="115"/>
      <c r="I15" s="76"/>
    </row>
    <row r="16" customFormat="false" ht="20.25" hidden="true" customHeight="true" outlineLevel="0" collapsed="false">
      <c r="B16" s="141"/>
      <c r="H16" s="127"/>
      <c r="I16" s="76"/>
      <c r="N16" s="128"/>
    </row>
    <row r="17" customFormat="false" ht="15" hidden="true" customHeight="true" outlineLevel="0" collapsed="false">
      <c r="H17" s="115"/>
      <c r="I17" s="76"/>
    </row>
    <row r="18" customFormat="false" ht="43.5" hidden="false" customHeight="true" outlineLevel="0" collapsed="false">
      <c r="A18" s="75" t="s">
        <v>131</v>
      </c>
      <c r="B18" s="135" t="s">
        <v>132</v>
      </c>
      <c r="C18" s="135"/>
      <c r="D18" s="135"/>
      <c r="E18" s="135"/>
      <c r="F18" s="136" t="s">
        <v>261</v>
      </c>
      <c r="G18" s="137" t="str">
        <f aca="false">IF(I18=0,"←","")</f>
        <v>←</v>
      </c>
      <c r="H18" s="127" t="str">
        <f aca="false">IF(I18=0,"RISPOSTA OBBLIGATORIA - Cliccare sulla cella per selezionare la risposta","")</f>
        <v>RISPOSTA OBBLIGATORIA - Cliccare sulla cella per selezionare la risposta</v>
      </c>
      <c r="I18" s="138" t="n">
        <f aca="false">IF(F18="Sì",1,IF(F18="No",2,IF(F18="Non sono stati esternalizzati servizi ","X",0)))</f>
        <v>0</v>
      </c>
    </row>
    <row r="19" customFormat="false" ht="15" hidden="false" customHeight="true" outlineLevel="0" collapsed="false">
      <c r="H19" s="115"/>
      <c r="I19" s="76"/>
    </row>
    <row r="20" customFormat="false" ht="43.5" hidden="false" customHeight="true" outlineLevel="0" collapsed="false">
      <c r="A20" s="75" t="s">
        <v>134</v>
      </c>
      <c r="B20" s="139" t="s">
        <v>262</v>
      </c>
      <c r="C20" s="139"/>
      <c r="D20" s="139"/>
      <c r="E20" s="139"/>
      <c r="F20" s="126"/>
      <c r="G20" s="126"/>
      <c r="H20" s="127" t="str">
        <f aca="false">IF(I20=0,"RISPOSTA OBBLIGATORIA","")</f>
        <v>RISPOSTA OBBLIGATORIA</v>
      </c>
      <c r="I20" s="76" t="n">
        <v>0</v>
      </c>
      <c r="J20" s="108" t="str">
        <f aca="false">IF(I20=1,"VERO",IF(I20=2,"FALSO",""))</f>
        <v/>
      </c>
      <c r="N20" s="128"/>
    </row>
    <row r="21" customFormat="false" ht="15" hidden="false" customHeight="true" outlineLevel="0" collapsed="false">
      <c r="B21" s="116"/>
      <c r="H21" s="115"/>
      <c r="I21" s="76"/>
    </row>
    <row r="22" customFormat="false" ht="29.25" hidden="false" customHeight="true" outlineLevel="0" collapsed="false">
      <c r="A22" s="75" t="s">
        <v>136</v>
      </c>
      <c r="B22" s="140" t="s">
        <v>137</v>
      </c>
      <c r="C22" s="140"/>
      <c r="D22" s="140"/>
      <c r="E22" s="140"/>
      <c r="F22" s="126"/>
      <c r="G22" s="126"/>
      <c r="H22" s="127" t="str">
        <f aca="false">IF(I22=0,"RISPOSTA OBBLIGATORIA","")</f>
        <v>RISPOSTA OBBLIGATORIA</v>
      </c>
      <c r="I22" s="76" t="n">
        <v>0</v>
      </c>
      <c r="J22" s="108" t="str">
        <f aca="false">IF(I22=1,"VERO",IF(I22=2,"FALSO",""))</f>
        <v/>
      </c>
      <c r="N22" s="128"/>
    </row>
    <row r="23" customFormat="false" ht="15" hidden="false" customHeight="true" outlineLevel="0" collapsed="false">
      <c r="B23" s="116"/>
      <c r="H23" s="115"/>
      <c r="I23" s="76"/>
    </row>
    <row r="24" customFormat="false" ht="15" hidden="true" customHeight="true" outlineLevel="0" collapsed="false">
      <c r="D24" s="116"/>
      <c r="G24" s="235"/>
      <c r="H24" s="235"/>
      <c r="I24" s="76"/>
    </row>
    <row r="25" customFormat="false" ht="15" hidden="true" customHeight="true" outlineLevel="0" collapsed="false">
      <c r="H25" s="115"/>
      <c r="I25" s="76"/>
    </row>
    <row r="26" customFormat="false" ht="15" hidden="true" customHeight="true" outlineLevel="0" collapsed="false">
      <c r="H26" s="115"/>
      <c r="I26" s="76"/>
    </row>
    <row r="27" customFormat="false" ht="15" hidden="true" customHeight="true" outlineLevel="0" collapsed="false">
      <c r="H27" s="115"/>
      <c r="I27" s="76"/>
    </row>
    <row r="28" customFormat="false" ht="15" hidden="true" customHeight="true" outlineLevel="0" collapsed="false">
      <c r="H28" s="115"/>
      <c r="I28" s="76"/>
    </row>
    <row r="29" customFormat="false" ht="15" hidden="true" customHeight="true" outlineLevel="0" collapsed="false">
      <c r="H29" s="115"/>
      <c r="I29" s="76"/>
    </row>
    <row r="30" customFormat="false" ht="15" hidden="true" customHeight="true" outlineLevel="0" collapsed="false">
      <c r="H30" s="115"/>
      <c r="I30" s="76"/>
    </row>
    <row r="31" customFormat="false" ht="15" hidden="false" customHeight="true" outlineLevel="0" collapsed="false">
      <c r="F31" s="118" t="s">
        <v>127</v>
      </c>
      <c r="G31" s="118" t="s">
        <v>128</v>
      </c>
      <c r="H31" s="115"/>
      <c r="I31" s="76"/>
    </row>
    <row r="32" customFormat="false" ht="30.75" hidden="false" customHeight="true" outlineLevel="0" collapsed="false">
      <c r="A32" s="75" t="s">
        <v>144</v>
      </c>
      <c r="B32" s="220" t="s">
        <v>145</v>
      </c>
      <c r="C32" s="220"/>
      <c r="D32" s="220"/>
      <c r="E32" s="220"/>
      <c r="F32" s="126"/>
      <c r="G32" s="126"/>
      <c r="H32" s="127" t="str">
        <f aca="false">IF(I32=0,"RISPOSTA OBBLIGATORIA","")</f>
        <v>RISPOSTA OBBLIGATORIA</v>
      </c>
      <c r="I32" s="76" t="n">
        <v>0</v>
      </c>
      <c r="J32" s="108" t="str">
        <f aca="false">IF(I32=1,"VERO",IF(I32=2,"FALSO",""))</f>
        <v/>
      </c>
      <c r="N32" s="128"/>
    </row>
    <row r="33" customFormat="false" ht="15" hidden="false" customHeight="true" outlineLevel="0" collapsed="false">
      <c r="H33" s="115"/>
      <c r="I33" s="76"/>
    </row>
    <row r="34" customFormat="false" ht="20.25" hidden="false" customHeight="true" outlineLevel="0" collapsed="false">
      <c r="A34" s="75" t="s">
        <v>146</v>
      </c>
      <c r="B34" s="141" t="s">
        <v>147</v>
      </c>
      <c r="F34" s="126"/>
      <c r="G34" s="126"/>
      <c r="H34" s="127" t="str">
        <f aca="false">IF(I34=0,"RISPOSTA OBBLIGATORIA","")</f>
        <v>RISPOSTA OBBLIGATORIA</v>
      </c>
      <c r="I34" s="76" t="n">
        <v>0</v>
      </c>
      <c r="J34" s="108" t="str">
        <f aca="false">IF(I34=1,"VERO",IF(I34=2,"FALSO",""))</f>
        <v/>
      </c>
      <c r="N34" s="128"/>
    </row>
    <row r="35" customFormat="false" ht="15" hidden="false" customHeight="true" outlineLevel="0" collapsed="false">
      <c r="H35" s="115"/>
      <c r="I35" s="76"/>
    </row>
    <row r="36" customFormat="false" ht="15" hidden="true" customHeight="true" outlineLevel="0" collapsed="false">
      <c r="F36" s="165"/>
      <c r="H36" s="115"/>
      <c r="I36" s="76"/>
    </row>
    <row r="37" customFormat="false" ht="33" hidden="true" customHeight="true" outlineLevel="0" collapsed="false">
      <c r="A37" s="75" t="s">
        <v>263</v>
      </c>
      <c r="B37" s="131"/>
      <c r="C37" s="131"/>
      <c r="D37" s="131"/>
      <c r="E37" s="131"/>
      <c r="F37" s="221"/>
      <c r="G37" s="154"/>
      <c r="H37" s="154"/>
      <c r="I37" s="76"/>
    </row>
    <row r="38" customFormat="false" ht="15" hidden="true" customHeight="true" outlineLevel="0" collapsed="false">
      <c r="H38" s="115"/>
      <c r="I38" s="76"/>
    </row>
    <row r="39" customFormat="false" ht="15" hidden="false" customHeight="true" outlineLevel="0" collapsed="false">
      <c r="F39" s="118" t="s">
        <v>264</v>
      </c>
      <c r="H39" s="115"/>
      <c r="I39" s="76"/>
      <c r="M39" s="236"/>
    </row>
    <row r="40" customFormat="false" ht="15" hidden="true" customHeight="true" outlineLevel="0" collapsed="false">
      <c r="B40" s="120"/>
      <c r="C40" s="121"/>
      <c r="F40" s="122"/>
      <c r="H40" s="115"/>
      <c r="I40" s="76"/>
    </row>
    <row r="41" customFormat="false" ht="15" hidden="true" customHeight="true" outlineLevel="0" collapsed="false">
      <c r="H41" s="115"/>
      <c r="I41" s="76"/>
    </row>
    <row r="42" customFormat="false" ht="15" hidden="true" customHeight="true" outlineLevel="0" collapsed="false">
      <c r="B42" s="125"/>
      <c r="F42" s="122"/>
      <c r="H42" s="115"/>
      <c r="I42" s="76"/>
    </row>
    <row r="43" customFormat="false" ht="15" hidden="true" customHeight="true" outlineLevel="0" collapsed="false">
      <c r="H43" s="115"/>
      <c r="I43" s="76"/>
    </row>
    <row r="44" customFormat="false" ht="28.5" hidden="false" customHeight="true" outlineLevel="0" collapsed="false">
      <c r="A44" s="75" t="s">
        <v>150</v>
      </c>
      <c r="B44" s="158" t="s">
        <v>151</v>
      </c>
      <c r="C44" s="158"/>
      <c r="D44" s="158"/>
      <c r="E44" s="158"/>
      <c r="F44" s="122" t="n">
        <v>0</v>
      </c>
      <c r="G44" s="154" t="str">
        <f aca="false">IF(F44="","RISPOSTA OBBLIGATORIA","")</f>
        <v/>
      </c>
      <c r="H44" s="154"/>
      <c r="I44" s="1" t="n">
        <f aca="false">F44</f>
        <v>0</v>
      </c>
    </row>
    <row r="45" customFormat="false" ht="15" hidden="false" customHeight="true" outlineLevel="0" collapsed="false">
      <c r="F45" s="69"/>
      <c r="H45" s="115"/>
      <c r="I45" s="76"/>
    </row>
    <row r="46" customFormat="false" ht="15" hidden="false" customHeight="true" outlineLevel="0" collapsed="false">
      <c r="F46" s="118" t="s">
        <v>127</v>
      </c>
      <c r="G46" s="118" t="s">
        <v>128</v>
      </c>
      <c r="H46" s="115"/>
      <c r="I46" s="155"/>
    </row>
    <row r="47" customFormat="false" ht="31.35" hidden="false" customHeight="true" outlineLevel="0" collapsed="false">
      <c r="A47" s="75" t="s">
        <v>152</v>
      </c>
      <c r="B47" s="131" t="s">
        <v>265</v>
      </c>
      <c r="C47" s="131"/>
      <c r="D47" s="131"/>
      <c r="E47" s="131"/>
      <c r="F47" s="156"/>
      <c r="G47" s="157"/>
      <c r="H47" s="127" t="str">
        <f aca="false">IF(I47=0,"RISPOSTA OBBLIGATORIA","")</f>
        <v>RISPOSTA OBBLIGATORIA</v>
      </c>
      <c r="I47" s="76" t="n">
        <v>0</v>
      </c>
      <c r="J47" s="108" t="str">
        <f aca="false">IF(I47=1,"VERO",IF(I47=2,"FALSO",""))</f>
        <v/>
      </c>
    </row>
    <row r="48" customFormat="false" ht="23.1" hidden="false" customHeight="true" outlineLevel="0" collapsed="false">
      <c r="B48" s="159"/>
      <c r="C48" s="160" t="s">
        <v>154</v>
      </c>
      <c r="D48" s="159"/>
      <c r="E48" s="159"/>
      <c r="F48" s="161"/>
      <c r="G48" s="162"/>
      <c r="H48" s="163"/>
      <c r="I48" s="76"/>
    </row>
    <row r="49" customFormat="false" ht="40.35" hidden="false" customHeight="true" outlineLevel="0" collapsed="false">
      <c r="B49" s="164" t="n">
        <v>23</v>
      </c>
      <c r="C49" s="131" t="s">
        <v>155</v>
      </c>
      <c r="D49" s="131"/>
      <c r="E49" s="131"/>
      <c r="F49" s="156"/>
      <c r="G49" s="157"/>
      <c r="H49" s="127" t="str">
        <f aca="false">IF($I$47=1,IF(($I$49)=0,"RISPONDERE OBBLIGATORIAMENTE ALLA DOMANDA"," "),IF(AND($I$47&gt;0,$I$49&gt;0),"LA RISPOSTA DATA IN QUESTA SEZIONE NON VERRA' CONSIDERATA",IF(I49&gt;0,"RISPONDERE ALLA DOMANDA 21","  ")))</f>
        <v>  </v>
      </c>
      <c r="I49" s="76" t="n">
        <v>0</v>
      </c>
      <c r="J49" s="108" t="str">
        <f aca="false">IF(I49=1,"VERO",IF(I49=2,"FALSO",""))</f>
        <v/>
      </c>
    </row>
    <row r="50" customFormat="false" ht="15" hidden="false" customHeight="true" outlineLevel="0" collapsed="false">
      <c r="B50" s="125"/>
      <c r="C50" s="160"/>
      <c r="D50" s="160"/>
      <c r="E50" s="159"/>
      <c r="F50" s="161"/>
      <c r="G50" s="162"/>
      <c r="H50" s="163"/>
      <c r="I50" s="76"/>
    </row>
    <row r="51" customFormat="false" ht="20.1" hidden="false" customHeight="true" outlineLevel="0" collapsed="false">
      <c r="F51" s="118" t="s">
        <v>127</v>
      </c>
      <c r="G51" s="118" t="s">
        <v>128</v>
      </c>
      <c r="H51" s="115"/>
      <c r="I51" s="155"/>
    </row>
    <row r="52" customFormat="false" ht="29.85" hidden="false" customHeight="true" outlineLevel="0" collapsed="false">
      <c r="A52" s="148" t="s">
        <v>156</v>
      </c>
      <c r="B52" s="131" t="s">
        <v>157</v>
      </c>
      <c r="C52" s="131"/>
      <c r="D52" s="131"/>
      <c r="E52" s="131"/>
      <c r="F52" s="156"/>
      <c r="G52" s="157"/>
      <c r="H52" s="127" t="str">
        <f aca="false">IF(I52=0,"RISPOSTA OBBLIGATORIA","")</f>
        <v>RISPOSTA OBBLIGATORIA</v>
      </c>
      <c r="I52" s="76" t="n">
        <v>0</v>
      </c>
      <c r="J52" s="108" t="str">
        <f aca="false">IF(I52=1,"VERO",IF(I52=2,"FALSO",""))</f>
        <v/>
      </c>
    </row>
    <row r="53" customFormat="false" ht="15" hidden="true" customHeight="true" outlineLevel="0" collapsed="false">
      <c r="B53" s="125"/>
      <c r="C53" s="160"/>
      <c r="D53" s="160"/>
      <c r="E53" s="159"/>
      <c r="F53" s="161"/>
      <c r="G53" s="162"/>
      <c r="H53" s="163"/>
      <c r="I53" s="76"/>
    </row>
    <row r="54" customFormat="false" ht="15" hidden="true" customHeight="true" outlineLevel="0" collapsed="false">
      <c r="F54" s="118" t="s">
        <v>158</v>
      </c>
      <c r="H54" s="115"/>
      <c r="I54" s="76"/>
    </row>
    <row r="55" customFormat="false" ht="30" hidden="true" customHeight="true" outlineLevel="0" collapsed="false">
      <c r="A55" s="75" t="s">
        <v>159</v>
      </c>
      <c r="B55" s="131" t="s">
        <v>160</v>
      </c>
      <c r="C55" s="131"/>
      <c r="D55" s="131"/>
      <c r="E55" s="131"/>
      <c r="F55" s="122" t="n">
        <v>0</v>
      </c>
      <c r="G55" s="154" t="str">
        <f aca="false">IF(F55="","RISPOSTA OBBLIGATORIA","")</f>
        <v/>
      </c>
      <c r="H55" s="154"/>
      <c r="I55" s="76"/>
    </row>
    <row r="56" customFormat="false" ht="15" hidden="true" customHeight="true" outlineLevel="0" collapsed="false">
      <c r="H56" s="115"/>
      <c r="I56" s="76"/>
    </row>
    <row r="57" customFormat="false" ht="15" hidden="true" customHeight="true" outlineLevel="0" collapsed="false">
      <c r="F57" s="118" t="s">
        <v>158</v>
      </c>
      <c r="H57" s="115"/>
      <c r="I57" s="76"/>
    </row>
    <row r="58" customFormat="false" ht="30" hidden="true" customHeight="true" outlineLevel="0" collapsed="false">
      <c r="A58" s="75" t="s">
        <v>161</v>
      </c>
      <c r="B58" s="131" t="s">
        <v>162</v>
      </c>
      <c r="C58" s="131"/>
      <c r="D58" s="131"/>
      <c r="E58" s="131"/>
      <c r="F58" s="122" t="n">
        <v>0</v>
      </c>
      <c r="G58" s="154" t="str">
        <f aca="false">IF(F58="","RISPOSTA OBBLIGATORIA","")</f>
        <v/>
      </c>
      <c r="H58" s="154"/>
      <c r="I58" s="76"/>
    </row>
    <row r="59" customFormat="false" ht="15" hidden="true" customHeight="true" outlineLevel="0" collapsed="false">
      <c r="H59" s="115"/>
      <c r="I59" s="76"/>
    </row>
    <row r="60" customFormat="false" ht="15" hidden="true" customHeight="true" outlineLevel="0" collapsed="false">
      <c r="F60" s="118" t="s">
        <v>158</v>
      </c>
      <c r="H60" s="115"/>
      <c r="I60" s="76"/>
    </row>
    <row r="61" customFormat="false" ht="30" hidden="true" customHeight="true" outlineLevel="0" collapsed="false">
      <c r="A61" s="75" t="s">
        <v>163</v>
      </c>
      <c r="B61" s="131" t="s">
        <v>164</v>
      </c>
      <c r="C61" s="131"/>
      <c r="D61" s="131"/>
      <c r="E61" s="131"/>
      <c r="F61" s="122" t="n">
        <v>0</v>
      </c>
      <c r="G61" s="154" t="str">
        <f aca="false">IF(F61="","RISPOSTA OBBLIGATORIA","")</f>
        <v/>
      </c>
      <c r="H61" s="154"/>
      <c r="I61" s="76"/>
    </row>
    <row r="62" customFormat="false" ht="15" hidden="false" customHeight="true" outlineLevel="0" collapsed="false">
      <c r="B62" s="159"/>
      <c r="C62" s="159"/>
      <c r="D62" s="159"/>
      <c r="E62" s="159"/>
      <c r="F62" s="161"/>
      <c r="G62" s="162"/>
      <c r="H62" s="163"/>
      <c r="I62" s="76"/>
    </row>
    <row r="63" customFormat="false" ht="15" hidden="true" customHeight="true" outlineLevel="0" collapsed="false">
      <c r="F63" s="118"/>
      <c r="G63" s="118"/>
      <c r="H63" s="163"/>
      <c r="I63" s="76"/>
    </row>
    <row r="64" customFormat="false" ht="30" hidden="true" customHeight="true" outlineLevel="0" collapsed="false">
      <c r="A64" s="75" t="s">
        <v>165</v>
      </c>
      <c r="B64" s="222"/>
      <c r="C64" s="222"/>
      <c r="D64" s="222"/>
      <c r="E64" s="222"/>
      <c r="F64" s="156"/>
      <c r="G64" s="157"/>
      <c r="H64" s="127"/>
      <c r="I64" s="76"/>
      <c r="J64" s="108" t="str">
        <f aca="false">IF(I64=1,"VERO",IF(I64=2,"FALSO",""))</f>
        <v/>
      </c>
    </row>
    <row r="65" customFormat="false" ht="20.25" hidden="true" customHeight="true" outlineLevel="0" collapsed="false">
      <c r="B65" s="159"/>
      <c r="C65" s="160"/>
      <c r="D65" s="159"/>
      <c r="E65" s="159"/>
      <c r="F65" s="161"/>
      <c r="G65" s="162"/>
      <c r="H65" s="163"/>
      <c r="I65" s="76"/>
    </row>
    <row r="66" customFormat="false" ht="15" hidden="true" customHeight="true" outlineLevel="0" collapsed="false">
      <c r="F66" s="118"/>
      <c r="H66" s="115"/>
      <c r="I66" s="76"/>
    </row>
    <row r="67" customFormat="false" ht="30" hidden="true" customHeight="true" outlineLevel="0" collapsed="false">
      <c r="C67" s="131"/>
      <c r="D67" s="131"/>
      <c r="E67" s="131"/>
      <c r="F67" s="122"/>
      <c r="G67" s="170"/>
      <c r="H67" s="170"/>
      <c r="I67" s="76"/>
    </row>
    <row r="68" customFormat="false" ht="15" hidden="true" customHeight="true" outlineLevel="0" collapsed="false">
      <c r="B68" s="159"/>
      <c r="C68" s="159"/>
      <c r="D68" s="159"/>
      <c r="E68" s="159"/>
      <c r="F68" s="161"/>
      <c r="G68" s="162"/>
      <c r="H68" s="163"/>
      <c r="I68" s="76"/>
    </row>
    <row r="69" customFormat="false" ht="15" hidden="true" customHeight="true" outlineLevel="0" collapsed="false">
      <c r="F69" s="118"/>
      <c r="H69" s="115"/>
      <c r="I69" s="76"/>
    </row>
    <row r="70" customFormat="false" ht="30" hidden="true" customHeight="true" outlineLevel="0" collapsed="false">
      <c r="C70" s="131"/>
      <c r="D70" s="131"/>
      <c r="E70" s="131"/>
      <c r="F70" s="122"/>
      <c r="G70" s="170"/>
      <c r="H70" s="170"/>
      <c r="I70" s="76"/>
    </row>
    <row r="71" customFormat="false" ht="15" hidden="true" customHeight="true" outlineLevel="0" collapsed="false">
      <c r="B71" s="116"/>
      <c r="C71" s="116"/>
      <c r="D71" s="116"/>
      <c r="E71" s="116"/>
      <c r="F71" s="116"/>
      <c r="G71" s="116"/>
      <c r="H71" s="179"/>
      <c r="I71" s="76"/>
    </row>
    <row r="72" customFormat="false" ht="15" hidden="true" customHeight="true" outlineLevel="0" collapsed="false">
      <c r="B72" s="116"/>
      <c r="C72" s="116"/>
      <c r="D72" s="116"/>
      <c r="E72" s="116"/>
      <c r="F72" s="116"/>
      <c r="G72" s="116"/>
      <c r="H72" s="179"/>
      <c r="I72" s="76"/>
    </row>
    <row r="73" customFormat="false" ht="15" hidden="true" customHeight="true" outlineLevel="0" collapsed="false">
      <c r="B73" s="116"/>
      <c r="C73" s="116"/>
      <c r="D73" s="116"/>
      <c r="E73" s="116"/>
      <c r="F73" s="116"/>
      <c r="G73" s="116"/>
      <c r="H73" s="179"/>
      <c r="I73" s="76"/>
    </row>
    <row r="74" customFormat="false" ht="15" hidden="true" customHeight="true" outlineLevel="0" collapsed="false">
      <c r="B74" s="116"/>
      <c r="C74" s="116"/>
      <c r="D74" s="116"/>
      <c r="E74" s="116"/>
      <c r="F74" s="116"/>
      <c r="G74" s="116"/>
      <c r="H74" s="179"/>
      <c r="I74" s="76"/>
    </row>
    <row r="75" customFormat="false" ht="15" hidden="true" customHeight="true" outlineLevel="0" collapsed="false">
      <c r="B75" s="116"/>
      <c r="C75" s="116"/>
      <c r="D75" s="116"/>
      <c r="E75" s="116"/>
      <c r="F75" s="116"/>
      <c r="G75" s="116"/>
      <c r="H75" s="179"/>
      <c r="I75" s="76"/>
    </row>
    <row r="76" customFormat="false" ht="15" hidden="true" customHeight="true" outlineLevel="0" collapsed="false">
      <c r="B76" s="116"/>
      <c r="C76" s="116"/>
      <c r="D76" s="116"/>
      <c r="E76" s="116"/>
      <c r="F76" s="116"/>
      <c r="G76" s="116"/>
      <c r="H76" s="179"/>
      <c r="I76" s="76"/>
    </row>
    <row r="77" customFormat="false" ht="15" hidden="true" customHeight="true" outlineLevel="0" collapsed="false">
      <c r="B77" s="116"/>
      <c r="C77" s="116"/>
      <c r="D77" s="116"/>
      <c r="E77" s="116"/>
      <c r="F77" s="116"/>
      <c r="G77" s="116"/>
      <c r="H77" s="179"/>
      <c r="I77" s="76"/>
    </row>
    <row r="78" customFormat="false" ht="15" hidden="true" customHeight="true" outlineLevel="0" collapsed="false">
      <c r="B78" s="116"/>
      <c r="C78" s="116"/>
      <c r="D78" s="116"/>
      <c r="E78" s="116"/>
      <c r="F78" s="116"/>
      <c r="G78" s="116"/>
      <c r="H78" s="179"/>
      <c r="I78" s="76"/>
    </row>
    <row r="79" customFormat="false" ht="15" hidden="true" customHeight="true" outlineLevel="0" collapsed="false">
      <c r="B79" s="116"/>
      <c r="C79" s="116"/>
      <c r="D79" s="116"/>
      <c r="E79" s="116"/>
      <c r="F79" s="116"/>
      <c r="G79" s="116"/>
      <c r="H79" s="179"/>
      <c r="I79" s="76"/>
    </row>
    <row r="80" customFormat="false" ht="15" hidden="true" customHeight="true" outlineLevel="0" collapsed="false">
      <c r="B80" s="116"/>
      <c r="C80" s="116"/>
      <c r="D80" s="116"/>
      <c r="E80" s="116"/>
      <c r="F80" s="116"/>
      <c r="G80" s="116"/>
      <c r="H80" s="179"/>
      <c r="I80" s="76"/>
    </row>
    <row r="81" customFormat="false" ht="15" hidden="true" customHeight="true" outlineLevel="0" collapsed="false">
      <c r="B81" s="116"/>
      <c r="C81" s="116"/>
      <c r="D81" s="116"/>
      <c r="E81" s="116"/>
      <c r="F81" s="116"/>
      <c r="G81" s="116"/>
      <c r="H81" s="179"/>
      <c r="I81" s="76"/>
    </row>
    <row r="82" customFormat="false" ht="15" hidden="true" customHeight="true" outlineLevel="0" collapsed="false">
      <c r="B82" s="116"/>
      <c r="C82" s="116"/>
      <c r="D82" s="116"/>
      <c r="E82" s="116"/>
      <c r="F82" s="116"/>
      <c r="G82" s="116"/>
      <c r="H82" s="179"/>
      <c r="I82" s="76"/>
    </row>
    <row r="83" customFormat="false" ht="15" hidden="true" customHeight="true" outlineLevel="0" collapsed="false">
      <c r="B83" s="116"/>
      <c r="C83" s="116"/>
      <c r="D83" s="116"/>
      <c r="E83" s="116"/>
      <c r="F83" s="116"/>
      <c r="G83" s="116"/>
      <c r="H83" s="179"/>
      <c r="I83" s="76"/>
    </row>
    <row r="84" customFormat="false" ht="15" hidden="true" customHeight="true" outlineLevel="0" collapsed="false">
      <c r="B84" s="116"/>
      <c r="C84" s="116"/>
      <c r="D84" s="116"/>
      <c r="E84" s="116"/>
      <c r="F84" s="116"/>
      <c r="G84" s="116"/>
      <c r="H84" s="179"/>
      <c r="I84" s="76"/>
    </row>
    <row r="85" customFormat="false" ht="15" hidden="true" customHeight="true" outlineLevel="0" collapsed="false">
      <c r="B85" s="116"/>
      <c r="C85" s="116"/>
      <c r="D85" s="116"/>
      <c r="E85" s="116"/>
      <c r="F85" s="116"/>
      <c r="G85" s="116"/>
      <c r="H85" s="179"/>
      <c r="I85" s="76"/>
    </row>
    <row r="86" customFormat="false" ht="15" hidden="true" customHeight="true" outlineLevel="0" collapsed="false">
      <c r="B86" s="237"/>
      <c r="C86" s="116"/>
      <c r="D86" s="116"/>
      <c r="E86" s="116"/>
      <c r="F86" s="116"/>
      <c r="G86" s="116"/>
      <c r="H86" s="179"/>
      <c r="I86" s="76"/>
    </row>
    <row r="87" customFormat="false" ht="15" hidden="true" customHeight="true" outlineLevel="0" collapsed="false">
      <c r="B87" s="116"/>
      <c r="C87" s="116"/>
      <c r="D87" s="116"/>
      <c r="E87" s="116"/>
      <c r="F87" s="116"/>
      <c r="G87" s="116"/>
      <c r="H87" s="179"/>
      <c r="I87" s="76"/>
    </row>
    <row r="88" customFormat="false" ht="15" hidden="true" customHeight="true" outlineLevel="0" collapsed="false">
      <c r="B88" s="116"/>
      <c r="C88" s="116"/>
      <c r="D88" s="116"/>
      <c r="E88" s="116"/>
      <c r="F88" s="116"/>
      <c r="G88" s="116"/>
      <c r="H88" s="179"/>
      <c r="I88" s="76"/>
    </row>
    <row r="89" customFormat="false" ht="15" hidden="true" customHeight="true" outlineLevel="0" collapsed="false">
      <c r="B89" s="116"/>
      <c r="C89" s="116"/>
      <c r="D89" s="116"/>
      <c r="E89" s="116"/>
      <c r="F89" s="116"/>
      <c r="G89" s="116"/>
      <c r="H89" s="179"/>
      <c r="I89" s="76"/>
    </row>
    <row r="90" customFormat="false" ht="15" hidden="true" customHeight="true" outlineLevel="0" collapsed="false">
      <c r="B90" s="116"/>
      <c r="C90" s="116"/>
      <c r="D90" s="116"/>
      <c r="E90" s="116"/>
      <c r="F90" s="116"/>
      <c r="G90" s="116"/>
      <c r="H90" s="179"/>
      <c r="I90" s="76"/>
    </row>
    <row r="91" customFormat="false" ht="15" hidden="true" customHeight="true" outlineLevel="0" collapsed="false">
      <c r="B91" s="116"/>
      <c r="C91" s="116"/>
      <c r="D91" s="116"/>
      <c r="E91" s="116"/>
      <c r="F91" s="116"/>
      <c r="G91" s="116"/>
      <c r="H91" s="179"/>
      <c r="I91" s="76"/>
    </row>
    <row r="92" customFormat="false" ht="15" hidden="true" customHeight="true" outlineLevel="0" collapsed="false">
      <c r="B92" s="116"/>
      <c r="C92" s="116"/>
      <c r="D92" s="116"/>
      <c r="E92" s="116"/>
      <c r="F92" s="116"/>
      <c r="G92" s="237"/>
      <c r="H92" s="179"/>
      <c r="I92" s="76"/>
    </row>
    <row r="93" customFormat="false" ht="15" hidden="true" customHeight="true" outlineLevel="0" collapsed="false">
      <c r="B93" s="116"/>
      <c r="C93" s="116"/>
      <c r="D93" s="116"/>
      <c r="E93" s="116"/>
      <c r="F93" s="116"/>
      <c r="G93" s="116"/>
      <c r="H93" s="179"/>
      <c r="I93" s="76"/>
    </row>
    <row r="94" customFormat="false" ht="15" hidden="true" customHeight="true" outlineLevel="0" collapsed="false">
      <c r="B94" s="116"/>
      <c r="C94" s="116"/>
      <c r="D94" s="116"/>
      <c r="E94" s="116"/>
      <c r="F94" s="116"/>
      <c r="G94" s="116"/>
      <c r="H94" s="179"/>
      <c r="I94" s="76"/>
    </row>
    <row r="95" customFormat="false" ht="15" hidden="true" customHeight="true" outlineLevel="0" collapsed="false">
      <c r="B95" s="116"/>
      <c r="C95" s="116"/>
      <c r="D95" s="116"/>
      <c r="E95" s="116"/>
      <c r="F95" s="116"/>
      <c r="G95" s="116"/>
      <c r="H95" s="179"/>
      <c r="I95" s="76"/>
    </row>
    <row r="96" customFormat="false" ht="15" hidden="true" customHeight="true" outlineLevel="0" collapsed="false">
      <c r="B96" s="116"/>
      <c r="C96" s="116"/>
      <c r="D96" s="116"/>
      <c r="E96" s="116"/>
      <c r="F96" s="116"/>
      <c r="G96" s="116"/>
      <c r="H96" s="179"/>
      <c r="I96" s="76"/>
    </row>
    <row r="97" customFormat="false" ht="15" hidden="true" customHeight="true" outlineLevel="0" collapsed="false">
      <c r="B97" s="116"/>
      <c r="C97" s="116"/>
      <c r="D97" s="116"/>
      <c r="E97" s="116"/>
      <c r="F97" s="116"/>
      <c r="G97" s="116"/>
      <c r="H97" s="179"/>
      <c r="I97" s="76"/>
    </row>
    <row r="98" customFormat="false" ht="15" hidden="true" customHeight="true" outlineLevel="0" collapsed="false">
      <c r="B98" s="116"/>
      <c r="C98" s="116"/>
      <c r="D98" s="116"/>
      <c r="E98" s="116"/>
      <c r="F98" s="116"/>
      <c r="G98" s="116"/>
      <c r="H98" s="179"/>
      <c r="I98" s="76"/>
    </row>
    <row r="99" customFormat="false" ht="15" hidden="true" customHeight="true" outlineLevel="0" collapsed="false">
      <c r="B99" s="116"/>
      <c r="C99" s="116"/>
      <c r="D99" s="116"/>
      <c r="E99" s="116"/>
      <c r="F99" s="116"/>
      <c r="G99" s="116"/>
      <c r="H99" s="179"/>
      <c r="I99" s="76"/>
    </row>
    <row r="100" customFormat="false" ht="15" hidden="true" customHeight="true" outlineLevel="0" collapsed="false">
      <c r="B100" s="116"/>
      <c r="C100" s="116"/>
      <c r="D100" s="116"/>
      <c r="E100" s="116"/>
      <c r="F100" s="116"/>
      <c r="G100" s="116"/>
      <c r="H100" s="179"/>
      <c r="I100" s="76"/>
    </row>
    <row r="101" customFormat="false" ht="15" hidden="true" customHeight="true" outlineLevel="0" collapsed="false">
      <c r="B101" s="116"/>
      <c r="C101" s="116"/>
      <c r="D101" s="116"/>
      <c r="E101" s="116"/>
      <c r="F101" s="116"/>
      <c r="G101" s="116"/>
      <c r="H101" s="179"/>
      <c r="I101" s="76"/>
    </row>
    <row r="102" customFormat="false" ht="15" hidden="true" customHeight="true" outlineLevel="0" collapsed="false">
      <c r="B102" s="116"/>
      <c r="C102" s="116"/>
      <c r="D102" s="116"/>
      <c r="E102" s="116"/>
      <c r="F102" s="116"/>
      <c r="G102" s="116"/>
      <c r="H102" s="179"/>
      <c r="I102" s="76"/>
    </row>
    <row r="103" customFormat="false" ht="15" hidden="true" customHeight="true" outlineLevel="0" collapsed="false">
      <c r="B103" s="116"/>
      <c r="C103" s="116"/>
      <c r="D103" s="116"/>
      <c r="E103" s="116"/>
      <c r="F103" s="116"/>
      <c r="G103" s="116"/>
      <c r="H103" s="179"/>
      <c r="I103" s="76"/>
    </row>
    <row r="104" customFormat="false" ht="15" hidden="true" customHeight="true" outlineLevel="0" collapsed="false">
      <c r="B104" s="116"/>
      <c r="C104" s="116"/>
      <c r="D104" s="116"/>
      <c r="E104" s="116"/>
      <c r="F104" s="116"/>
      <c r="G104" s="116"/>
      <c r="H104" s="179"/>
      <c r="I104" s="76"/>
    </row>
    <row r="105" s="1" customFormat="true" ht="15" hidden="true" customHeight="true" outlineLevel="0" collapsed="false">
      <c r="A105" s="238"/>
      <c r="B105" s="239"/>
      <c r="C105" s="239"/>
      <c r="D105" s="240"/>
      <c r="E105" s="227"/>
      <c r="F105" s="241"/>
      <c r="G105" s="241"/>
      <c r="H105" s="242"/>
      <c r="I105" s="59"/>
      <c r="O105" s="108"/>
      <c r="P105" s="108"/>
      <c r="Q105" s="108"/>
      <c r="R105" s="108"/>
      <c r="S105" s="108"/>
      <c r="T105" s="108"/>
      <c r="U105" s="108"/>
      <c r="V105" s="108"/>
    </row>
    <row r="106" customFormat="false" ht="15" hidden="false" customHeight="false" outlineLevel="0" collapsed="false">
      <c r="F106" s="118" t="s">
        <v>158</v>
      </c>
      <c r="H106" s="115"/>
      <c r="I106" s="180"/>
      <c r="O106" s="114"/>
      <c r="P106" s="114"/>
      <c r="Q106" s="114"/>
      <c r="R106" s="114"/>
      <c r="S106" s="114"/>
      <c r="T106" s="114"/>
      <c r="U106" s="114"/>
      <c r="V106" s="114"/>
    </row>
    <row r="107" customFormat="false" ht="36" hidden="false" customHeight="true" outlineLevel="0" collapsed="false">
      <c r="A107" s="75" t="s">
        <v>177</v>
      </c>
      <c r="B107" s="131" t="s">
        <v>178</v>
      </c>
      <c r="C107" s="131"/>
      <c r="D107" s="131"/>
      <c r="E107" s="131"/>
      <c r="F107" s="122" t="n">
        <v>0</v>
      </c>
      <c r="G107" s="154" t="str">
        <f aca="false">IF(F107="","RISPOSTA OBBLIGATORIA","")</f>
        <v/>
      </c>
      <c r="H107" s="154"/>
      <c r="I107" s="1" t="n">
        <f aca="false">F107</f>
        <v>0</v>
      </c>
      <c r="O107" s="114"/>
      <c r="P107" s="114"/>
      <c r="Q107" s="114"/>
      <c r="R107" s="114"/>
      <c r="S107" s="114"/>
      <c r="T107" s="114"/>
      <c r="U107" s="114"/>
      <c r="V107" s="114"/>
    </row>
    <row r="108" customFormat="false" ht="15" hidden="false" customHeight="false" outlineLevel="0" collapsed="false">
      <c r="H108" s="115"/>
      <c r="I108" s="180"/>
      <c r="O108" s="114"/>
      <c r="P108" s="114"/>
      <c r="Q108" s="114"/>
      <c r="R108" s="114"/>
      <c r="S108" s="114"/>
      <c r="T108" s="114"/>
      <c r="U108" s="114"/>
      <c r="V108" s="114"/>
    </row>
    <row r="109" customFormat="false" ht="15" hidden="false" customHeight="false" outlineLevel="0" collapsed="false">
      <c r="F109" s="118" t="s">
        <v>158</v>
      </c>
      <c r="H109" s="115"/>
      <c r="I109" s="180"/>
      <c r="O109" s="114"/>
      <c r="P109" s="114"/>
      <c r="Q109" s="114"/>
      <c r="R109" s="114"/>
      <c r="S109" s="114"/>
      <c r="T109" s="114"/>
      <c r="U109" s="114"/>
      <c r="V109" s="114"/>
    </row>
    <row r="110" customFormat="false" ht="36" hidden="false" customHeight="true" outlineLevel="0" collapsed="false">
      <c r="A110" s="75" t="s">
        <v>179</v>
      </c>
      <c r="B110" s="131" t="s">
        <v>180</v>
      </c>
      <c r="C110" s="131"/>
      <c r="D110" s="131"/>
      <c r="E110" s="131"/>
      <c r="F110" s="122" t="n">
        <v>0</v>
      </c>
      <c r="G110" s="154" t="str">
        <f aca="false">IF(F110="","RISPOSTA OBBLIGATORIA","")</f>
        <v/>
      </c>
      <c r="H110" s="154"/>
      <c r="I110" s="1" t="n">
        <f aca="false">F110</f>
        <v>0</v>
      </c>
      <c r="O110" s="114"/>
      <c r="P110" s="114"/>
      <c r="Q110" s="114"/>
      <c r="R110" s="114"/>
      <c r="S110" s="114"/>
      <c r="T110" s="114"/>
      <c r="U110" s="114"/>
      <c r="V110" s="114"/>
    </row>
    <row r="111" customFormat="false" ht="15" hidden="false" customHeight="false" outlineLevel="0" collapsed="false">
      <c r="H111" s="115"/>
      <c r="I111" s="180"/>
      <c r="O111" s="114"/>
      <c r="P111" s="114"/>
      <c r="Q111" s="114"/>
      <c r="R111" s="114"/>
      <c r="S111" s="114"/>
      <c r="T111" s="114"/>
      <c r="U111" s="114"/>
      <c r="V111" s="114"/>
    </row>
    <row r="112" customFormat="false" ht="15" hidden="false" customHeight="false" outlineLevel="0" collapsed="false">
      <c r="F112" s="118" t="s">
        <v>158</v>
      </c>
      <c r="H112" s="115"/>
      <c r="I112" s="180"/>
      <c r="O112" s="114"/>
      <c r="P112" s="114"/>
      <c r="Q112" s="114"/>
      <c r="R112" s="114"/>
      <c r="S112" s="114"/>
      <c r="T112" s="114"/>
      <c r="U112" s="114"/>
      <c r="V112" s="114"/>
    </row>
    <row r="113" customFormat="false" ht="36" hidden="false" customHeight="true" outlineLevel="0" collapsed="false">
      <c r="A113" s="75" t="s">
        <v>181</v>
      </c>
      <c r="B113" s="131" t="s">
        <v>182</v>
      </c>
      <c r="C113" s="131"/>
      <c r="D113" s="131"/>
      <c r="E113" s="131"/>
      <c r="F113" s="122" t="n">
        <v>0</v>
      </c>
      <c r="G113" s="154" t="str">
        <f aca="false">IF(F113="","RISPOSTA OBBLIGATORIA","")</f>
        <v/>
      </c>
      <c r="H113" s="154"/>
      <c r="I113" s="1" t="n">
        <f aca="false">F113</f>
        <v>0</v>
      </c>
      <c r="O113" s="114"/>
      <c r="P113" s="114"/>
      <c r="Q113" s="114"/>
      <c r="R113" s="114"/>
      <c r="S113" s="114"/>
      <c r="T113" s="114"/>
      <c r="U113" s="114"/>
      <c r="V113" s="114"/>
    </row>
    <row r="114" customFormat="false" ht="15" hidden="false" customHeight="true" outlineLevel="0" collapsed="false">
      <c r="B114" s="159"/>
      <c r="C114" s="159"/>
      <c r="D114" s="159"/>
      <c r="E114" s="159"/>
      <c r="F114" s="159"/>
      <c r="G114" s="162"/>
      <c r="H114" s="197"/>
      <c r="I114" s="180"/>
      <c r="O114" s="114"/>
      <c r="P114" s="114"/>
      <c r="Q114" s="114"/>
      <c r="R114" s="114"/>
      <c r="S114" s="114"/>
      <c r="T114" s="114"/>
      <c r="U114" s="114"/>
      <c r="V114" s="114"/>
    </row>
    <row r="115" customFormat="false" ht="15" hidden="true" customHeight="true" outlineLevel="0" collapsed="false">
      <c r="B115" s="159"/>
      <c r="C115" s="159"/>
      <c r="D115" s="159"/>
      <c r="E115" s="159"/>
      <c r="F115" s="159"/>
      <c r="G115" s="162"/>
      <c r="H115" s="197"/>
      <c r="I115" s="180"/>
      <c r="O115" s="114"/>
      <c r="P115" s="114"/>
      <c r="Q115" s="114"/>
      <c r="R115" s="114"/>
      <c r="S115" s="114"/>
      <c r="T115" s="114"/>
      <c r="U115" s="114"/>
      <c r="V115" s="114"/>
    </row>
    <row r="116" customFormat="false" ht="15" hidden="true" customHeight="true" outlineLevel="0" collapsed="false">
      <c r="B116" s="159"/>
      <c r="C116" s="159"/>
      <c r="D116" s="159"/>
      <c r="E116" s="159"/>
      <c r="F116" s="159"/>
      <c r="G116" s="162"/>
      <c r="H116" s="197"/>
      <c r="I116" s="180"/>
      <c r="O116" s="114"/>
      <c r="P116" s="114"/>
      <c r="Q116" s="114"/>
      <c r="R116" s="114"/>
      <c r="S116" s="114"/>
      <c r="T116" s="114"/>
      <c r="U116" s="114"/>
      <c r="V116" s="114"/>
    </row>
    <row r="117" customFormat="false" ht="15" hidden="true" customHeight="true" outlineLevel="0" collapsed="false">
      <c r="B117" s="159"/>
      <c r="C117" s="159"/>
      <c r="D117" s="159"/>
      <c r="E117" s="159"/>
      <c r="F117" s="159"/>
      <c r="G117" s="162"/>
      <c r="H117" s="197"/>
      <c r="I117" s="180"/>
      <c r="O117" s="114"/>
      <c r="P117" s="114"/>
      <c r="Q117" s="114"/>
      <c r="R117" s="114"/>
      <c r="S117" s="114"/>
      <c r="T117" s="114"/>
      <c r="U117" s="114"/>
      <c r="V117" s="114"/>
    </row>
    <row r="118" customFormat="false" ht="15" hidden="true" customHeight="true" outlineLevel="0" collapsed="false">
      <c r="B118" s="159"/>
      <c r="C118" s="159"/>
      <c r="D118" s="159"/>
      <c r="E118" s="159"/>
      <c r="F118" s="159"/>
      <c r="G118" s="162"/>
      <c r="H118" s="197"/>
      <c r="I118" s="180"/>
      <c r="O118" s="114"/>
      <c r="P118" s="114"/>
      <c r="Q118" s="114"/>
      <c r="R118" s="114"/>
      <c r="S118" s="114"/>
      <c r="T118" s="114"/>
      <c r="U118" s="114"/>
      <c r="V118" s="114"/>
    </row>
    <row r="119" customFormat="false" ht="15" hidden="true" customHeight="true" outlineLevel="0" collapsed="false">
      <c r="B119" s="159"/>
      <c r="C119" s="159"/>
      <c r="D119" s="159"/>
      <c r="E119" s="159"/>
      <c r="F119" s="159"/>
      <c r="G119" s="162"/>
      <c r="H119" s="197"/>
      <c r="I119" s="180"/>
      <c r="O119" s="114"/>
      <c r="P119" s="114"/>
      <c r="Q119" s="114"/>
      <c r="R119" s="114"/>
      <c r="S119" s="114"/>
      <c r="T119" s="114"/>
      <c r="U119" s="114"/>
      <c r="V119" s="114"/>
    </row>
    <row r="120" customFormat="false" ht="15.6" hidden="true" customHeight="true" outlineLevel="0" collapsed="false">
      <c r="B120" s="116"/>
      <c r="C120" s="116"/>
      <c r="D120" s="116"/>
      <c r="E120" s="116"/>
      <c r="F120" s="116"/>
      <c r="G120" s="116"/>
      <c r="H120" s="179"/>
      <c r="I120" s="76"/>
    </row>
    <row r="121" customFormat="false" ht="15" hidden="false" customHeight="true" outlineLevel="0" collapsed="false">
      <c r="F121" s="118"/>
      <c r="H121" s="115"/>
      <c r="I121" s="155"/>
    </row>
    <row r="122" customFormat="false" ht="49.35" hidden="false" customHeight="true" outlineLevel="0" collapsed="false">
      <c r="A122" s="164" t="s">
        <v>187</v>
      </c>
      <c r="B122" s="152" t="s">
        <v>278</v>
      </c>
      <c r="C122" s="152"/>
      <c r="D122" s="152"/>
      <c r="E122" s="152"/>
      <c r="F122" s="230" t="s">
        <v>261</v>
      </c>
      <c r="G122" s="137" t="str">
        <f aca="false">IF(I122=0,"←","")</f>
        <v>←</v>
      </c>
      <c r="H122" s="127" t="str">
        <f aca="false">IF(I122=0,"RISPOSTA OBBLIGATORIA - Cliccare sulla cella per selezionare la risposta","")</f>
        <v>RISPOSTA OBBLIGATORIA - Cliccare sulla cella per selezionare la risposta</v>
      </c>
      <c r="I122" s="138" t="n">
        <f aca="false">IF(F122="Si",1,IF(F122="No",2,IF(F122="Non tenuto","X",0)))</f>
        <v>0</v>
      </c>
    </row>
    <row r="123" customFormat="false" ht="15" hidden="true" customHeight="true" outlineLevel="0" collapsed="false">
      <c r="A123" s="164"/>
      <c r="B123" s="206"/>
      <c r="C123" s="206"/>
      <c r="D123" s="206"/>
      <c r="E123" s="206"/>
      <c r="F123" s="116"/>
      <c r="G123" s="243"/>
      <c r="H123" s="244"/>
      <c r="I123" s="245"/>
    </row>
    <row r="124" customFormat="false" ht="15" hidden="true" customHeight="true" outlineLevel="0" collapsed="false">
      <c r="A124" s="164"/>
      <c r="B124" s="206"/>
      <c r="C124" s="206"/>
      <c r="D124" s="206"/>
      <c r="E124" s="206"/>
      <c r="F124" s="116"/>
      <c r="G124" s="243"/>
      <c r="H124" s="244"/>
      <c r="I124" s="245"/>
    </row>
    <row r="125" customFormat="false" ht="15" hidden="true" customHeight="true" outlineLevel="0" collapsed="false">
      <c r="A125" s="164"/>
      <c r="B125" s="206"/>
      <c r="C125" s="206"/>
      <c r="D125" s="206"/>
      <c r="E125" s="206"/>
      <c r="F125" s="116"/>
      <c r="G125" s="243"/>
      <c r="H125" s="244"/>
      <c r="I125" s="245"/>
    </row>
    <row r="126" customFormat="false" ht="15" hidden="false" customHeight="true" outlineLevel="0" collapsed="false">
      <c r="A126" s="164"/>
      <c r="B126" s="206"/>
      <c r="C126" s="206"/>
      <c r="D126" s="206"/>
      <c r="E126" s="206"/>
      <c r="F126" s="116"/>
      <c r="G126" s="243"/>
      <c r="H126" s="244"/>
      <c r="I126" s="245"/>
    </row>
    <row r="127" customFormat="false" ht="15" hidden="false" customHeight="true" outlineLevel="0" collapsed="false">
      <c r="F127" s="118" t="s">
        <v>158</v>
      </c>
      <c r="H127" s="115"/>
      <c r="I127" s="188"/>
      <c r="J127" s="114"/>
      <c r="K127" s="114"/>
      <c r="L127" s="114"/>
    </row>
    <row r="128" customFormat="false" ht="36" hidden="false" customHeight="true" outlineLevel="0" collapsed="false">
      <c r="A128" s="164" t="s">
        <v>190</v>
      </c>
      <c r="B128" s="149" t="s">
        <v>191</v>
      </c>
      <c r="C128" s="149"/>
      <c r="D128" s="149"/>
      <c r="E128" s="149"/>
      <c r="F128" s="122" t="n">
        <v>0</v>
      </c>
      <c r="G128" s="154" t="str">
        <f aca="false">IF(F128="","RISPOSTA OBBLIGATORIA","")</f>
        <v/>
      </c>
      <c r="H128" s="154"/>
      <c r="I128" s="1" t="n">
        <f aca="false">F128</f>
        <v>0</v>
      </c>
      <c r="J128" s="114"/>
      <c r="K128" s="114"/>
      <c r="L128" s="114"/>
    </row>
    <row r="129" customFormat="false" ht="15" hidden="false" customHeight="true" outlineLevel="0" collapsed="false">
      <c r="B129" s="116"/>
      <c r="C129" s="116"/>
      <c r="D129" s="116"/>
      <c r="E129" s="116"/>
      <c r="F129" s="116"/>
      <c r="G129" s="116"/>
      <c r="H129" s="179"/>
      <c r="I129" s="76"/>
    </row>
    <row r="130" customFormat="false" ht="15" hidden="false" customHeight="true" outlineLevel="0" collapsed="false">
      <c r="F130" s="118"/>
      <c r="H130" s="127"/>
      <c r="I130" s="155"/>
    </row>
    <row r="131" customFormat="false" ht="50.1" hidden="false" customHeight="true" outlineLevel="0" collapsed="false">
      <c r="A131" s="164" t="s">
        <v>192</v>
      </c>
      <c r="B131" s="152" t="s">
        <v>193</v>
      </c>
      <c r="C131" s="152"/>
      <c r="D131" s="152"/>
      <c r="E131" s="152"/>
      <c r="F131" s="136" t="s">
        <v>261</v>
      </c>
      <c r="G131" s="137" t="str">
        <f aca="false">IF(I131=0,"←","")</f>
        <v>←</v>
      </c>
      <c r="H131" s="127" t="str">
        <f aca="false">IF(I131=0,"RISPOSTA OBBLIGATORIA - Cliccare sulla cella per selezionare la risposta","")</f>
        <v>RISPOSTA OBBLIGATORIA - Cliccare sulla cella per selezionare la risposta</v>
      </c>
      <c r="I131" s="138" t="n">
        <f aca="false">IF(F131="Sì, esiste un apposito Ufficio/Servizio",1,IF(F131="No",2,IF(F131="No, ma la funzione è esercitata da un altro ufficio","X",0)))</f>
        <v>0</v>
      </c>
    </row>
    <row r="132" customFormat="false" ht="15" hidden="false" customHeight="true" outlineLevel="0" collapsed="false">
      <c r="B132" s="116"/>
      <c r="C132" s="116"/>
      <c r="D132" s="116"/>
      <c r="E132" s="116"/>
      <c r="F132" s="116"/>
      <c r="G132" s="116"/>
      <c r="H132" s="179"/>
      <c r="I132" s="76"/>
    </row>
    <row r="133" customFormat="false" ht="15" hidden="false" customHeight="true" outlineLevel="0" collapsed="false">
      <c r="F133" s="118"/>
      <c r="H133" s="127"/>
      <c r="I133" s="155"/>
    </row>
    <row r="134" customFormat="false" ht="50.1" hidden="false" customHeight="true" outlineLevel="0" collapsed="false">
      <c r="A134" s="164" t="s">
        <v>195</v>
      </c>
      <c r="B134" s="152" t="s">
        <v>196</v>
      </c>
      <c r="C134" s="152"/>
      <c r="D134" s="152"/>
      <c r="E134" s="152"/>
      <c r="F134" s="136" t="s">
        <v>261</v>
      </c>
      <c r="G134" s="137" t="str">
        <f aca="false">IF(I134=0,"←","")</f>
        <v>←</v>
      </c>
      <c r="H134" s="127" t="str">
        <f aca="false">IF(I134=0,"RISPOSTA OBBLIGATORIA - Cliccare sulla cella per selezionare la risposta","")</f>
        <v>RISPOSTA OBBLIGATORIA - Cliccare sulla cella per selezionare la risposta</v>
      </c>
      <c r="I134" s="138" t="n">
        <f aca="false">IF(F134="Sì, annuale per l'anno di rilevazione",1,IF(F134="No",2,IF(F134="Sì, pluriennale","X",0)))</f>
        <v>0</v>
      </c>
    </row>
    <row r="135" customFormat="false" ht="15" hidden="false" customHeight="true" outlineLevel="0" collapsed="false">
      <c r="B135" s="116"/>
      <c r="C135" s="116"/>
      <c r="D135" s="116"/>
      <c r="E135" s="116"/>
      <c r="F135" s="116"/>
      <c r="G135" s="116"/>
      <c r="H135" s="179"/>
      <c r="I135" s="76"/>
    </row>
    <row r="136" customFormat="false" ht="18" hidden="false" customHeight="true" outlineLevel="0" collapsed="false">
      <c r="A136" s="164" t="s">
        <v>198</v>
      </c>
      <c r="B136" s="189" t="s">
        <v>199</v>
      </c>
      <c r="C136" s="189"/>
      <c r="D136" s="189"/>
      <c r="E136" s="189"/>
      <c r="F136" s="116"/>
      <c r="G136" s="190" t="s">
        <v>200</v>
      </c>
      <c r="H136" s="179"/>
      <c r="I136" s="59"/>
    </row>
    <row r="137" customFormat="false" ht="15" hidden="false" customHeight="true" outlineLevel="0" collapsed="false">
      <c r="B137" s="116"/>
      <c r="C137" s="191" t="s">
        <v>201</v>
      </c>
      <c r="D137" s="191"/>
      <c r="E137" s="191"/>
      <c r="F137" s="118" t="s">
        <v>202</v>
      </c>
      <c r="H137" s="192"/>
      <c r="I137" s="59"/>
    </row>
    <row r="138" customFormat="false" ht="15" hidden="false" customHeight="true" outlineLevel="0" collapsed="false">
      <c r="C138" s="193" t="s">
        <v>203</v>
      </c>
      <c r="D138" s="194"/>
      <c r="E138" s="195"/>
      <c r="F138" s="122" t="n">
        <v>0</v>
      </c>
      <c r="G138" s="196" t="str">
        <f aca="false">IF(F138="","RISPOSTA OBBLIGATORIA","")</f>
        <v/>
      </c>
      <c r="H138" s="197"/>
      <c r="I138" s="198" t="n">
        <f aca="false">F138</f>
        <v>0</v>
      </c>
    </row>
    <row r="139" customFormat="false" ht="15" hidden="false" customHeight="true" outlineLevel="0" collapsed="false">
      <c r="C139" s="193" t="s">
        <v>204</v>
      </c>
      <c r="D139" s="199"/>
      <c r="E139" s="200"/>
      <c r="F139" s="122" t="n">
        <v>0</v>
      </c>
      <c r="G139" s="196" t="str">
        <f aca="false">IF(F139="","RISPOSTA OBBLIGATORIA","")</f>
        <v/>
      </c>
      <c r="H139" s="197"/>
      <c r="I139" s="198" t="n">
        <f aca="false">F139</f>
        <v>0</v>
      </c>
    </row>
    <row r="140" customFormat="false" ht="15" hidden="true" customHeight="true" outlineLevel="0" collapsed="false">
      <c r="C140" s="201" t="n">
        <v>71</v>
      </c>
      <c r="D140" s="199"/>
      <c r="E140" s="200"/>
      <c r="F140" s="122" t="n">
        <v>0</v>
      </c>
      <c r="G140" s="196" t="str">
        <f aca="false">IF(F140="","RISPOSTA OBBLIGATORIA","")</f>
        <v/>
      </c>
      <c r="H140" s="197"/>
      <c r="I140" s="198" t="n">
        <f aca="false">F140</f>
        <v>0</v>
      </c>
    </row>
    <row r="141" customFormat="false" ht="15" hidden="false" customHeight="true" outlineLevel="0" collapsed="false">
      <c r="C141" s="193" t="s">
        <v>205</v>
      </c>
      <c r="D141" s="199"/>
      <c r="E141" s="200"/>
      <c r="F141" s="122" t="n">
        <v>0</v>
      </c>
      <c r="G141" s="196" t="str">
        <f aca="false">IF(F141="","RISPOSTA OBBLIGATORIA","")</f>
        <v/>
      </c>
      <c r="H141" s="197"/>
      <c r="I141" s="198" t="n">
        <f aca="false">F141</f>
        <v>0</v>
      </c>
    </row>
    <row r="142" customFormat="false" ht="15" hidden="false" customHeight="true" outlineLevel="0" collapsed="false">
      <c r="C142" s="193" t="s">
        <v>206</v>
      </c>
      <c r="D142" s="199"/>
      <c r="E142" s="200"/>
      <c r="F142" s="122" t="n">
        <v>0</v>
      </c>
      <c r="G142" s="196" t="str">
        <f aca="false">IF(F142="","RISPOSTA OBBLIGATORIA","")</f>
        <v/>
      </c>
      <c r="H142" s="197"/>
      <c r="I142" s="198" t="n">
        <f aca="false">F142</f>
        <v>0</v>
      </c>
    </row>
    <row r="143" customFormat="false" ht="15" hidden="false" customHeight="true" outlineLevel="0" collapsed="false">
      <c r="C143" s="193" t="s">
        <v>207</v>
      </c>
      <c r="D143" s="199"/>
      <c r="E143" s="200"/>
      <c r="F143" s="122" t="n">
        <v>0</v>
      </c>
      <c r="G143" s="196" t="str">
        <f aca="false">IF(F143="","RISPOSTA OBBLIGATORIA","")</f>
        <v/>
      </c>
      <c r="H143" s="197"/>
      <c r="I143" s="198" t="n">
        <f aca="false">F143</f>
        <v>0</v>
      </c>
    </row>
    <row r="144" customFormat="false" ht="15" hidden="false" customHeight="true" outlineLevel="0" collapsed="false">
      <c r="C144" s="193" t="s">
        <v>208</v>
      </c>
      <c r="D144" s="199"/>
      <c r="E144" s="200"/>
      <c r="F144" s="122" t="n">
        <v>0</v>
      </c>
      <c r="G144" s="196" t="str">
        <f aca="false">IF(F144="","RISPOSTA OBBLIGATORIA","")</f>
        <v/>
      </c>
      <c r="H144" s="197"/>
      <c r="I144" s="198" t="n">
        <f aca="false">F144</f>
        <v>0</v>
      </c>
    </row>
    <row r="145" customFormat="false" ht="15" hidden="false" customHeight="true" outlineLevel="0" collapsed="false">
      <c r="C145" s="193" t="s">
        <v>209</v>
      </c>
      <c r="D145" s="199"/>
      <c r="E145" s="200"/>
      <c r="F145" s="122" t="n">
        <v>0</v>
      </c>
      <c r="G145" s="196" t="str">
        <f aca="false">IF(F145="","RISPOSTA OBBLIGATORIA","")</f>
        <v/>
      </c>
      <c r="H145" s="197"/>
      <c r="I145" s="198" t="n">
        <f aca="false">F145</f>
        <v>0</v>
      </c>
    </row>
    <row r="146" customFormat="false" ht="15" hidden="false" customHeight="true" outlineLevel="0" collapsed="false">
      <c r="C146" s="193" t="s">
        <v>210</v>
      </c>
      <c r="D146" s="199"/>
      <c r="E146" s="200"/>
      <c r="F146" s="122" t="n">
        <v>0</v>
      </c>
      <c r="G146" s="196" t="str">
        <f aca="false">IF(F146="","RISPOSTA OBBLIGATORIA","")</f>
        <v/>
      </c>
      <c r="H146" s="197"/>
      <c r="I146" s="198" t="n">
        <f aca="false">F146</f>
        <v>0</v>
      </c>
    </row>
    <row r="147" customFormat="false" ht="15" hidden="false" customHeight="true" outlineLevel="0" collapsed="false">
      <c r="C147" s="193" t="s">
        <v>211</v>
      </c>
      <c r="D147" s="199"/>
      <c r="E147" s="200"/>
      <c r="F147" s="122" t="n">
        <v>0</v>
      </c>
      <c r="G147" s="196" t="str">
        <f aca="false">IF(F147="","RISPOSTA OBBLIGATORIA","")</f>
        <v/>
      </c>
      <c r="H147" s="197"/>
      <c r="I147" s="198" t="n">
        <f aca="false">F147</f>
        <v>0</v>
      </c>
    </row>
    <row r="148" customFormat="false" ht="15" hidden="false" customHeight="true" outlineLevel="0" collapsed="false">
      <c r="B148" s="116"/>
      <c r="C148" s="116"/>
      <c r="D148" s="116"/>
      <c r="E148" s="116"/>
      <c r="F148" s="203" t="n">
        <f aca="false">SUM(F138:F147)</f>
        <v>0</v>
      </c>
      <c r="G148" s="116"/>
      <c r="H148" s="179"/>
      <c r="I148" s="155"/>
    </row>
    <row r="149" customFormat="false" ht="36" hidden="false" customHeight="true" outlineLevel="0" collapsed="false">
      <c r="A149" s="164" t="s">
        <v>212</v>
      </c>
      <c r="B149" s="189" t="s">
        <v>213</v>
      </c>
      <c r="C149" s="189"/>
      <c r="D149" s="189"/>
      <c r="E149" s="189"/>
      <c r="F149" s="116"/>
      <c r="G149" s="190" t="s">
        <v>214</v>
      </c>
      <c r="H149" s="179"/>
      <c r="I149" s="59"/>
    </row>
    <row r="150" customFormat="false" ht="15" hidden="false" customHeight="true" outlineLevel="0" collapsed="false">
      <c r="B150" s="116"/>
      <c r="C150" s="191" t="s">
        <v>201</v>
      </c>
      <c r="D150" s="191"/>
      <c r="E150" s="191"/>
      <c r="F150" s="118" t="s">
        <v>215</v>
      </c>
      <c r="H150" s="192"/>
      <c r="I150" s="59"/>
    </row>
    <row r="151" customFormat="false" ht="15" hidden="false" customHeight="true" outlineLevel="0" collapsed="false">
      <c r="C151" s="193" t="s">
        <v>216</v>
      </c>
      <c r="D151" s="194"/>
      <c r="E151" s="195"/>
      <c r="F151" s="122" t="n">
        <v>0</v>
      </c>
      <c r="G151" s="196" t="str">
        <f aca="false">IF(F151="","RISPOSTA OBBLIGATORIA","")</f>
        <v/>
      </c>
      <c r="H151" s="197"/>
      <c r="I151" s="198" t="n">
        <f aca="false">F151</f>
        <v>0</v>
      </c>
    </row>
    <row r="152" customFormat="false" ht="15" hidden="false" customHeight="true" outlineLevel="0" collapsed="false">
      <c r="C152" s="193" t="s">
        <v>217</v>
      </c>
      <c r="D152" s="199"/>
      <c r="E152" s="200"/>
      <c r="F152" s="122" t="n">
        <v>0</v>
      </c>
      <c r="G152" s="196" t="str">
        <f aca="false">IF(F152="","RISPOSTA OBBLIGATORIA","")</f>
        <v/>
      </c>
      <c r="H152" s="197"/>
      <c r="I152" s="198" t="n">
        <f aca="false">F152</f>
        <v>0</v>
      </c>
    </row>
    <row r="153" customFormat="false" ht="15" hidden="false" customHeight="true" outlineLevel="0" collapsed="false">
      <c r="C153" s="193" t="s">
        <v>218</v>
      </c>
      <c r="D153" s="199"/>
      <c r="E153" s="200"/>
      <c r="F153" s="122" t="n">
        <v>0</v>
      </c>
      <c r="G153" s="196" t="str">
        <f aca="false">IF(F153="","RISPOSTA OBBLIGATORIA","")</f>
        <v/>
      </c>
      <c r="H153" s="197"/>
      <c r="I153" s="198" t="n">
        <f aca="false">F153</f>
        <v>0</v>
      </c>
    </row>
    <row r="154" customFormat="false" ht="15" hidden="false" customHeight="true" outlineLevel="0" collapsed="false">
      <c r="C154" s="193" t="s">
        <v>219</v>
      </c>
      <c r="D154" s="199"/>
      <c r="E154" s="200"/>
      <c r="F154" s="122" t="n">
        <v>0</v>
      </c>
      <c r="G154" s="196" t="str">
        <f aca="false">IF(F154="","RISPOSTA OBBLIGATORIA","")</f>
        <v/>
      </c>
      <c r="H154" s="197"/>
      <c r="I154" s="198" t="n">
        <f aca="false">F154</f>
        <v>0</v>
      </c>
    </row>
    <row r="155" customFormat="false" ht="15" hidden="false" customHeight="true" outlineLevel="0" collapsed="false">
      <c r="C155" s="193" t="s">
        <v>220</v>
      </c>
      <c r="D155" s="199"/>
      <c r="E155" s="200"/>
      <c r="F155" s="122" t="n">
        <v>0</v>
      </c>
      <c r="G155" s="196" t="str">
        <f aca="false">IF(F155="","RISPOSTA OBBLIGATORIA","")</f>
        <v/>
      </c>
      <c r="H155" s="197"/>
      <c r="I155" s="198" t="n">
        <f aca="false">F155</f>
        <v>0</v>
      </c>
    </row>
    <row r="156" customFormat="false" ht="15" hidden="false" customHeight="true" outlineLevel="0" collapsed="false">
      <c r="C156" s="193" t="s">
        <v>221</v>
      </c>
      <c r="D156" s="199"/>
      <c r="E156" s="200"/>
      <c r="F156" s="122" t="n">
        <v>0</v>
      </c>
      <c r="G156" s="196" t="str">
        <f aca="false">IF(F156="","RISPOSTA OBBLIGATORIA","")</f>
        <v/>
      </c>
      <c r="H156" s="197"/>
      <c r="I156" s="198" t="n">
        <f aca="false">F156</f>
        <v>0</v>
      </c>
    </row>
    <row r="157" customFormat="false" ht="15" hidden="false" customHeight="true" outlineLevel="0" collapsed="false">
      <c r="C157" s="193" t="s">
        <v>222</v>
      </c>
      <c r="D157" s="199"/>
      <c r="E157" s="200"/>
      <c r="F157" s="122" t="n">
        <v>0</v>
      </c>
      <c r="G157" s="196" t="str">
        <f aca="false">IF(F157="","RISPOSTA OBBLIGATORIA","")</f>
        <v/>
      </c>
      <c r="H157" s="197"/>
      <c r="I157" s="198" t="n">
        <f aca="false">F157</f>
        <v>0</v>
      </c>
    </row>
    <row r="158" customFormat="false" ht="15" hidden="false" customHeight="true" outlineLevel="0" collapsed="false">
      <c r="C158" s="193" t="s">
        <v>223</v>
      </c>
      <c r="D158" s="199"/>
      <c r="E158" s="200"/>
      <c r="F158" s="122" t="n">
        <v>0</v>
      </c>
      <c r="G158" s="196" t="str">
        <f aca="false">IF(F158="","RISPOSTA OBBLIGATORIA","")</f>
        <v/>
      </c>
      <c r="H158" s="197"/>
      <c r="I158" s="198" t="n">
        <f aca="false">F158</f>
        <v>0</v>
      </c>
    </row>
    <row r="159" customFormat="false" ht="15" hidden="false" customHeight="true" outlineLevel="0" collapsed="false">
      <c r="C159" s="193" t="s">
        <v>224</v>
      </c>
      <c r="D159" s="199"/>
      <c r="E159" s="200"/>
      <c r="F159" s="122" t="n">
        <v>0</v>
      </c>
      <c r="G159" s="196" t="str">
        <f aca="false">IF(F159="","RISPOSTA OBBLIGATORIA","")</f>
        <v/>
      </c>
      <c r="H159" s="197"/>
      <c r="I159" s="198" t="n">
        <f aca="false">F159</f>
        <v>0</v>
      </c>
    </row>
    <row r="160" customFormat="false" ht="15" hidden="false" customHeight="true" outlineLevel="0" collapsed="false">
      <c r="B160" s="116"/>
      <c r="C160" s="116"/>
      <c r="D160" s="116"/>
      <c r="E160" s="116"/>
      <c r="F160" s="116"/>
      <c r="G160" s="116"/>
      <c r="H160" s="179"/>
      <c r="I160" s="59"/>
    </row>
    <row r="161" customFormat="false" ht="15" hidden="false" customHeight="true" outlineLevel="0" collapsed="false">
      <c r="A161" s="164" t="s">
        <v>225</v>
      </c>
      <c r="B161" s="189" t="s">
        <v>226</v>
      </c>
      <c r="C161" s="189"/>
      <c r="D161" s="189"/>
      <c r="E161" s="189"/>
      <c r="F161" s="118" t="s">
        <v>127</v>
      </c>
      <c r="G161" s="118" t="s">
        <v>128</v>
      </c>
      <c r="H161" s="179"/>
    </row>
    <row r="162" customFormat="false" ht="21" hidden="false" customHeight="true" outlineLevel="0" collapsed="false">
      <c r="B162" s="116"/>
      <c r="C162" s="204" t="s">
        <v>227</v>
      </c>
      <c r="D162" s="204"/>
      <c r="E162" s="204"/>
      <c r="F162" s="126"/>
      <c r="G162" s="126"/>
      <c r="H162" s="205" t="str">
        <f aca="false">IF(I162=0,"RISPOSTA OBBLIGATORIA","")</f>
        <v>RISPOSTA OBBLIGATORIA</v>
      </c>
      <c r="I162" s="107" t="n">
        <v>0</v>
      </c>
      <c r="J162" s="108" t="str">
        <f aca="false">IF(I162=1,"VERO",IF(I162=2,"FALSO",""))</f>
        <v/>
      </c>
    </row>
    <row r="163" customFormat="false" ht="21" hidden="false" customHeight="true" outlineLevel="0" collapsed="false">
      <c r="B163" s="116"/>
      <c r="C163" s="204" t="s">
        <v>228</v>
      </c>
      <c r="D163" s="204"/>
      <c r="E163" s="204"/>
      <c r="F163" s="126"/>
      <c r="G163" s="126"/>
      <c r="H163" s="205" t="str">
        <f aca="false">IF(I163=0,"RISPOSTA OBBLIGATORIA","")</f>
        <v>RISPOSTA OBBLIGATORIA</v>
      </c>
      <c r="I163" s="107" t="n">
        <v>0</v>
      </c>
      <c r="J163" s="108" t="str">
        <f aca="false">IF(I163=1,"VERO",IF(I163=2,"FALSO",""))</f>
        <v/>
      </c>
    </row>
    <row r="164" customFormat="false" ht="21" hidden="false" customHeight="true" outlineLevel="0" collapsed="false">
      <c r="B164" s="116"/>
      <c r="C164" s="204" t="s">
        <v>229</v>
      </c>
      <c r="D164" s="204"/>
      <c r="E164" s="204"/>
      <c r="F164" s="126"/>
      <c r="G164" s="126"/>
      <c r="H164" s="205" t="str">
        <f aca="false">IF(I164=0,"RISPOSTA OBBLIGATORIA","")</f>
        <v>RISPOSTA OBBLIGATORIA</v>
      </c>
      <c r="I164" s="107" t="n">
        <v>0</v>
      </c>
      <c r="J164" s="108" t="str">
        <f aca="false">IF(I164=1,"VERO",IF(I164=2,"FALSO",""))</f>
        <v/>
      </c>
    </row>
    <row r="165" customFormat="false" ht="21" hidden="false" customHeight="true" outlineLevel="0" collapsed="false">
      <c r="B165" s="116"/>
      <c r="C165" s="204" t="s">
        <v>230</v>
      </c>
      <c r="D165" s="204"/>
      <c r="E165" s="204"/>
      <c r="F165" s="126"/>
      <c r="G165" s="126"/>
      <c r="H165" s="205" t="str">
        <f aca="false">IF(I165=0,"RISPOSTA OBBLIGATORIA","")</f>
        <v>RISPOSTA OBBLIGATORIA</v>
      </c>
      <c r="I165" s="107" t="n">
        <v>0</v>
      </c>
      <c r="J165" s="108" t="str">
        <f aca="false">IF(I165=1,"VERO",IF(I165=2,"FALSO",""))</f>
        <v/>
      </c>
    </row>
    <row r="166" customFormat="false" ht="23.85" hidden="false" customHeight="true" outlineLevel="0" collapsed="false">
      <c r="B166" s="116"/>
      <c r="C166" s="204" t="s">
        <v>231</v>
      </c>
      <c r="D166" s="204"/>
      <c r="E166" s="204"/>
      <c r="F166" s="126"/>
      <c r="G166" s="126"/>
      <c r="H166" s="205" t="str">
        <f aca="false">IF(I166=0,"RISPOSTA OBBLIGATORIA","")</f>
        <v>RISPOSTA OBBLIGATORIA</v>
      </c>
      <c r="I166" s="107" t="n">
        <v>0</v>
      </c>
      <c r="J166" s="108" t="str">
        <f aca="false">IF(I166=1,"VERO",IF(I166=2,"FALSO",""))</f>
        <v/>
      </c>
    </row>
    <row r="167" customFormat="false" ht="15" hidden="false" customHeight="true" outlineLevel="0" collapsed="false">
      <c r="B167" s="116"/>
      <c r="C167" s="116"/>
      <c r="D167" s="116"/>
      <c r="E167" s="116"/>
      <c r="F167" s="116"/>
      <c r="G167" s="116"/>
      <c r="H167" s="179"/>
      <c r="I167" s="59"/>
    </row>
    <row r="168" s="108" customFormat="true" ht="15" hidden="false" customHeight="true" outlineLevel="0" collapsed="false">
      <c r="F168" s="118" t="s">
        <v>158</v>
      </c>
      <c r="G168" s="116"/>
      <c r="H168" s="179"/>
      <c r="I168" s="76"/>
    </row>
    <row r="169" customFormat="false" ht="35.85" hidden="false" customHeight="true" outlineLevel="0" collapsed="false">
      <c r="A169" s="164" t="s">
        <v>232</v>
      </c>
      <c r="B169" s="152" t="s">
        <v>233</v>
      </c>
      <c r="C169" s="152"/>
      <c r="D169" s="152"/>
      <c r="E169" s="152"/>
      <c r="F169" s="122" t="n">
        <v>0</v>
      </c>
      <c r="G169" s="116"/>
      <c r="H169" s="179"/>
      <c r="I169" s="1" t="n">
        <f aca="false">F169</f>
        <v>0</v>
      </c>
    </row>
    <row r="170" customFormat="false" ht="15" hidden="false" customHeight="true" outlineLevel="0" collapsed="false">
      <c r="B170" s="116"/>
      <c r="C170" s="116"/>
      <c r="D170" s="116"/>
      <c r="E170" s="116"/>
      <c r="F170" s="116"/>
      <c r="G170" s="116"/>
      <c r="H170" s="179"/>
      <c r="I170" s="76"/>
    </row>
    <row r="171" s="108" customFormat="true" ht="15" hidden="false" customHeight="true" outlineLevel="0" collapsed="false">
      <c r="F171" s="118" t="s">
        <v>234</v>
      </c>
      <c r="G171" s="118" t="s">
        <v>235</v>
      </c>
      <c r="H171" s="179"/>
      <c r="I171" s="76"/>
    </row>
    <row r="172" customFormat="false" ht="36.6" hidden="false" customHeight="true" outlineLevel="0" collapsed="false">
      <c r="A172" s="164" t="s">
        <v>236</v>
      </c>
      <c r="B172" s="189" t="s">
        <v>237</v>
      </c>
      <c r="C172" s="189"/>
      <c r="D172" s="189"/>
      <c r="E172" s="189"/>
      <c r="F172" s="126"/>
      <c r="G172" s="126"/>
      <c r="H172" s="127" t="str">
        <f aca="false">IF(I172=0,"RISPOSTA OBBLIGATORIA","")</f>
        <v>RISPOSTA OBBLIGATORIA</v>
      </c>
      <c r="I172" s="76" t="n">
        <v>0</v>
      </c>
      <c r="J172" s="108" t="str">
        <f aca="false">IF(I172=1,"VERO",IF(I172=2,"FALSO",""))</f>
        <v/>
      </c>
    </row>
    <row r="173" customFormat="false" ht="15" hidden="false" customHeight="true" outlineLevel="0" collapsed="false">
      <c r="B173" s="116"/>
      <c r="C173" s="116"/>
      <c r="D173" s="116"/>
      <c r="E173" s="116"/>
      <c r="F173" s="116"/>
      <c r="G173" s="116"/>
      <c r="H173" s="179"/>
      <c r="I173" s="59"/>
    </row>
    <row r="174" s="108" customFormat="true" ht="27.75" hidden="false" customHeight="true" outlineLevel="0" collapsed="false">
      <c r="A174" s="164" t="s">
        <v>238</v>
      </c>
      <c r="B174" s="189" t="s">
        <v>239</v>
      </c>
      <c r="C174" s="189"/>
      <c r="D174" s="189"/>
      <c r="E174" s="189"/>
      <c r="G174" s="116"/>
      <c r="H174" s="179"/>
      <c r="I174" s="59"/>
    </row>
    <row r="175" customFormat="false" ht="15" hidden="false" customHeight="true" outlineLevel="0" collapsed="false">
      <c r="B175" s="206"/>
      <c r="C175" s="206"/>
      <c r="D175" s="206"/>
      <c r="E175" s="206"/>
      <c r="F175" s="118" t="s">
        <v>158</v>
      </c>
      <c r="G175" s="116"/>
      <c r="H175" s="179"/>
      <c r="I175" s="59"/>
    </row>
    <row r="176" customFormat="false" ht="20.85" hidden="false" customHeight="true" outlineLevel="0" collapsed="false">
      <c r="B176" s="108"/>
      <c r="C176" s="204" t="s">
        <v>240</v>
      </c>
      <c r="D176" s="204"/>
      <c r="E176" s="204"/>
      <c r="F176" s="122" t="n">
        <v>0</v>
      </c>
      <c r="G176" s="116"/>
      <c r="H176" s="179"/>
      <c r="I176" s="198" t="n">
        <f aca="false">F176</f>
        <v>0</v>
      </c>
    </row>
    <row r="177" customFormat="false" ht="20.85" hidden="false" customHeight="true" outlineLevel="0" collapsed="false">
      <c r="B177" s="108"/>
      <c r="C177" s="204" t="s">
        <v>241</v>
      </c>
      <c r="D177" s="204"/>
      <c r="E177" s="204"/>
      <c r="F177" s="122" t="n">
        <v>0</v>
      </c>
      <c r="G177" s="116"/>
      <c r="H177" s="179"/>
      <c r="I177" s="198" t="n">
        <f aca="false">F177</f>
        <v>0</v>
      </c>
    </row>
    <row r="178" customFormat="false" ht="20.85" hidden="false" customHeight="true" outlineLevel="0" collapsed="false">
      <c r="B178" s="108"/>
      <c r="C178" s="204" t="s">
        <v>242</v>
      </c>
      <c r="D178" s="204"/>
      <c r="E178" s="204"/>
      <c r="F178" s="122" t="n">
        <v>0</v>
      </c>
      <c r="G178" s="116"/>
      <c r="H178" s="179"/>
      <c r="I178" s="198" t="n">
        <f aca="false">F178</f>
        <v>0</v>
      </c>
    </row>
    <row r="179" customFormat="false" ht="15" hidden="false" customHeight="true" outlineLevel="0" collapsed="false">
      <c r="B179" s="116"/>
      <c r="C179" s="116"/>
      <c r="D179" s="116"/>
      <c r="E179" s="116"/>
      <c r="F179" s="116"/>
      <c r="G179" s="116"/>
      <c r="H179" s="179"/>
      <c r="I179" s="59"/>
    </row>
    <row r="180" customFormat="false" ht="27.75" hidden="false" customHeight="true" outlineLevel="0" collapsed="false">
      <c r="A180" s="164" t="s">
        <v>243</v>
      </c>
      <c r="B180" s="189" t="s">
        <v>244</v>
      </c>
      <c r="C180" s="189"/>
      <c r="D180" s="189"/>
      <c r="E180" s="189"/>
      <c r="F180" s="189"/>
      <c r="G180" s="116"/>
      <c r="H180" s="179"/>
      <c r="I180" s="59"/>
    </row>
    <row r="181" s="108" customFormat="true" ht="15" hidden="false" customHeight="true" outlineLevel="0" collapsed="false">
      <c r="A181" s="75"/>
      <c r="E181" s="116"/>
      <c r="F181" s="118" t="s">
        <v>158</v>
      </c>
      <c r="G181" s="116"/>
      <c r="H181" s="179"/>
      <c r="I181" s="59"/>
    </row>
    <row r="182" customFormat="false" ht="20.85" hidden="false" customHeight="true" outlineLevel="0" collapsed="false">
      <c r="B182" s="108"/>
      <c r="C182" s="204" t="s">
        <v>279</v>
      </c>
      <c r="D182" s="204"/>
      <c r="E182" s="204"/>
      <c r="F182" s="122" t="n">
        <v>0</v>
      </c>
      <c r="G182" s="116"/>
      <c r="H182" s="179"/>
      <c r="I182" s="198" t="n">
        <f aca="false">F182</f>
        <v>0</v>
      </c>
    </row>
    <row r="183" customFormat="false" ht="20.85" hidden="false" customHeight="true" outlineLevel="0" collapsed="false">
      <c r="B183" s="108"/>
      <c r="C183" s="204" t="s">
        <v>280</v>
      </c>
      <c r="D183" s="204"/>
      <c r="E183" s="204"/>
      <c r="F183" s="122" t="n">
        <v>0</v>
      </c>
      <c r="G183" s="116"/>
      <c r="H183" s="179"/>
      <c r="I183" s="198" t="n">
        <f aca="false">F183</f>
        <v>0</v>
      </c>
    </row>
    <row r="184" customFormat="false" ht="20.85" hidden="false" customHeight="true" outlineLevel="0" collapsed="false">
      <c r="B184" s="116"/>
      <c r="C184" s="204" t="s">
        <v>281</v>
      </c>
      <c r="D184" s="204"/>
      <c r="E184" s="204"/>
      <c r="F184" s="122" t="n">
        <v>0</v>
      </c>
      <c r="G184" s="116"/>
      <c r="H184" s="179"/>
      <c r="I184" s="198" t="n">
        <f aca="false">F184</f>
        <v>0</v>
      </c>
    </row>
    <row r="185" s="108" customFormat="true" ht="15" hidden="false" customHeight="true" outlineLevel="0" collapsed="false">
      <c r="A185" s="75"/>
      <c r="B185" s="116"/>
      <c r="F185" s="116"/>
      <c r="G185" s="116"/>
      <c r="H185" s="179"/>
      <c r="I185" s="59"/>
    </row>
    <row r="186" customFormat="false" ht="27.75" hidden="false" customHeight="true" outlineLevel="0" collapsed="false">
      <c r="A186" s="164" t="s">
        <v>248</v>
      </c>
      <c r="B186" s="189" t="s">
        <v>249</v>
      </c>
      <c r="C186" s="189"/>
      <c r="D186" s="189"/>
      <c r="E186" s="189"/>
      <c r="F186" s="116"/>
      <c r="G186" s="116"/>
      <c r="H186" s="179"/>
      <c r="I186" s="59"/>
    </row>
    <row r="187" s="108" customFormat="true" ht="15" hidden="false" customHeight="true" outlineLevel="0" collapsed="false">
      <c r="A187" s="75"/>
      <c r="F187" s="118" t="s">
        <v>158</v>
      </c>
      <c r="G187" s="116"/>
      <c r="H187" s="179"/>
      <c r="I187" s="59"/>
    </row>
    <row r="188" customFormat="false" ht="20.85" hidden="false" customHeight="true" outlineLevel="0" collapsed="false">
      <c r="B188" s="108"/>
      <c r="C188" s="204" t="s">
        <v>282</v>
      </c>
      <c r="D188" s="204"/>
      <c r="E188" s="204"/>
      <c r="F188" s="122" t="n">
        <v>0</v>
      </c>
      <c r="G188" s="116"/>
      <c r="H188" s="179"/>
      <c r="I188" s="198" t="n">
        <f aca="false">F188</f>
        <v>0</v>
      </c>
    </row>
    <row r="189" customFormat="false" ht="20.85" hidden="false" customHeight="true" outlineLevel="0" collapsed="false">
      <c r="B189" s="108"/>
      <c r="C189" s="204" t="s">
        <v>283</v>
      </c>
      <c r="D189" s="204"/>
      <c r="E189" s="204"/>
      <c r="F189" s="122" t="n">
        <v>0</v>
      </c>
      <c r="G189" s="116"/>
      <c r="H189" s="179"/>
      <c r="I189" s="198" t="n">
        <f aca="false">F189</f>
        <v>0</v>
      </c>
    </row>
    <row r="190" s="108" customFormat="true" ht="20.85" hidden="false" customHeight="true" outlineLevel="0" collapsed="false">
      <c r="A190" s="75"/>
      <c r="B190" s="207" t="s">
        <v>252</v>
      </c>
      <c r="C190" s="207"/>
      <c r="D190" s="207"/>
      <c r="H190" s="179"/>
      <c r="I190" s="59"/>
    </row>
    <row r="191" customFormat="false" ht="20.85" hidden="false" customHeight="true" outlineLevel="0" collapsed="false">
      <c r="B191" s="108"/>
      <c r="C191" s="204" t="s">
        <v>284</v>
      </c>
      <c r="D191" s="204"/>
      <c r="E191" s="204"/>
      <c r="F191" s="122" t="n">
        <v>0</v>
      </c>
      <c r="G191" s="116"/>
      <c r="H191" s="208" t="str">
        <f aca="false">IF(F191+F192+F193=F188+F189," ","ATTENZIONE!
Il totale delle persone indicate nelle domande 111, 112 e 113 DEVE essere uguale al totale delle persone indicate nelle domande 109 e 110")</f>
        <v> </v>
      </c>
      <c r="I191" s="198" t="n">
        <f aca="false">F191</f>
        <v>0</v>
      </c>
    </row>
    <row r="192" customFormat="false" ht="20.85" hidden="false" customHeight="true" outlineLevel="0" collapsed="false">
      <c r="B192" s="108"/>
      <c r="C192" s="204" t="s">
        <v>285</v>
      </c>
      <c r="D192" s="204"/>
      <c r="E192" s="204"/>
      <c r="F192" s="122" t="n">
        <v>0</v>
      </c>
      <c r="G192" s="116"/>
      <c r="H192" s="208"/>
      <c r="I192" s="198" t="n">
        <f aca="false">F192</f>
        <v>0</v>
      </c>
    </row>
    <row r="193" customFormat="false" ht="20.85" hidden="false" customHeight="true" outlineLevel="0" collapsed="false">
      <c r="B193" s="116"/>
      <c r="C193" s="204" t="s">
        <v>286</v>
      </c>
      <c r="D193" s="204"/>
      <c r="E193" s="204"/>
      <c r="F193" s="122" t="n">
        <v>0</v>
      </c>
      <c r="G193" s="116"/>
      <c r="H193" s="208"/>
      <c r="I193" s="198" t="n">
        <f aca="false">F193</f>
        <v>0</v>
      </c>
    </row>
    <row r="194" customFormat="false" ht="15" hidden="false" customHeight="true" outlineLevel="0" collapsed="false">
      <c r="B194" s="116"/>
      <c r="C194" s="116"/>
      <c r="D194" s="116"/>
      <c r="E194" s="116"/>
      <c r="F194" s="116"/>
      <c r="G194" s="116"/>
      <c r="H194" s="179"/>
      <c r="I194" s="59"/>
    </row>
    <row r="195" customFormat="false" ht="15" hidden="false" customHeight="true" outlineLevel="0" collapsed="false">
      <c r="B195" s="116"/>
      <c r="C195" s="116"/>
      <c r="D195" s="116"/>
      <c r="E195" s="116"/>
      <c r="F195" s="118" t="s">
        <v>158</v>
      </c>
      <c r="G195" s="116"/>
      <c r="H195" s="179"/>
      <c r="I195" s="59"/>
    </row>
    <row r="196" customFormat="false" ht="30" hidden="false" customHeight="true" outlineLevel="0" collapsed="false">
      <c r="A196" s="164" t="s">
        <v>256</v>
      </c>
      <c r="B196" s="189" t="s">
        <v>257</v>
      </c>
      <c r="C196" s="189"/>
      <c r="D196" s="189"/>
      <c r="E196" s="189"/>
      <c r="F196" s="122" t="n">
        <v>0</v>
      </c>
      <c r="G196" s="116"/>
      <c r="H196" s="208" t="str">
        <f aca="false">IF(F196&gt;(F176+F177+F178),"ATTENZIONE!
Il numero delle persone indicate nella domanda DEVE essere minore od uguale alla totale delle persone indicate nelle domande 101, 102 e 103."," ")</f>
        <v> </v>
      </c>
      <c r="I196" s="108" t="n">
        <f aca="false">F196</f>
        <v>0</v>
      </c>
    </row>
    <row r="197" customFormat="false" ht="15" hidden="false" customHeight="true" outlineLevel="0" collapsed="false">
      <c r="B197" s="116"/>
      <c r="C197" s="116"/>
      <c r="D197" s="116"/>
      <c r="E197" s="116"/>
      <c r="F197" s="116"/>
      <c r="G197" s="116"/>
      <c r="H197" s="179"/>
      <c r="I197" s="59"/>
    </row>
    <row r="198" customFormat="false" ht="30" hidden="false" customHeight="true" outlineLevel="0" collapsed="false">
      <c r="A198" s="164" t="s">
        <v>258</v>
      </c>
      <c r="B198" s="189" t="s">
        <v>259</v>
      </c>
      <c r="C198" s="189"/>
      <c r="D198" s="189"/>
      <c r="E198" s="189"/>
      <c r="F198" s="122" t="n">
        <v>0</v>
      </c>
      <c r="G198" s="116"/>
      <c r="H198" s="208" t="str">
        <f aca="false">IF(F198&gt;(F188+F189),"ATTENZIONE!
Il numero delle persone indicate nella domanda DEVE essere minore od uguale alla totale delle persone indicate nelle domande 109 e 110."," ")</f>
        <v> </v>
      </c>
      <c r="I198" s="108" t="n">
        <f aca="false">F198</f>
        <v>0</v>
      </c>
    </row>
    <row r="199" customFormat="false" ht="15" hidden="false" customHeight="true" outlineLevel="0" collapsed="false">
      <c r="B199" s="116"/>
      <c r="C199" s="116"/>
      <c r="D199" s="116"/>
      <c r="E199" s="116"/>
      <c r="F199" s="116"/>
      <c r="G199" s="116"/>
      <c r="H199" s="179"/>
      <c r="I199" s="59"/>
    </row>
    <row r="200" customFormat="false" ht="15" hidden="false" customHeight="true" outlineLevel="0" collapsed="false">
      <c r="B200" s="116"/>
      <c r="C200" s="116"/>
      <c r="D200" s="116"/>
      <c r="E200" s="116"/>
      <c r="F200" s="116"/>
      <c r="G200" s="116"/>
      <c r="H200" s="179"/>
      <c r="I200" s="59"/>
    </row>
    <row r="201" customFormat="false" ht="15" hidden="false" customHeight="true" outlineLevel="0" collapsed="false">
      <c r="B201" s="209" t="s">
        <v>260</v>
      </c>
      <c r="C201" s="209"/>
      <c r="D201" s="209"/>
      <c r="E201" s="122"/>
      <c r="F201" s="210" t="str">
        <f aca="false">IF(E201:E250=0,"RISPOSTA OBBLIGATORIA","")</f>
        <v>RISPOSTA OBBLIGATORIA</v>
      </c>
      <c r="G201" s="210"/>
      <c r="H201" s="210"/>
      <c r="I201" s="76"/>
    </row>
    <row r="202" customFormat="false" ht="15" hidden="false" customHeight="true" outlineLevel="0" collapsed="false">
      <c r="B202" s="209"/>
      <c r="C202" s="209"/>
      <c r="D202" s="209"/>
      <c r="E202" s="231"/>
      <c r="F202" s="210"/>
      <c r="G202" s="210"/>
      <c r="H202" s="210"/>
      <c r="I202" s="59"/>
    </row>
    <row r="203" customFormat="false" ht="15" hidden="false" customHeight="true" outlineLevel="0" collapsed="false">
      <c r="A203" s="129"/>
      <c r="B203" s="209"/>
      <c r="C203" s="209"/>
      <c r="D203" s="209"/>
      <c r="E203" s="231"/>
      <c r="F203" s="210"/>
      <c r="G203" s="210"/>
      <c r="H203" s="210"/>
      <c r="I203" s="59"/>
    </row>
    <row r="204" customFormat="false" ht="15" hidden="false" customHeight="true" outlineLevel="0" collapsed="false">
      <c r="A204" s="129"/>
      <c r="B204" s="209"/>
      <c r="C204" s="209"/>
      <c r="D204" s="209"/>
      <c r="E204" s="231"/>
      <c r="F204" s="210"/>
      <c r="G204" s="210"/>
      <c r="H204" s="210"/>
      <c r="I204" s="59"/>
    </row>
    <row r="205" customFormat="false" ht="15" hidden="false" customHeight="true" outlineLevel="0" collapsed="false">
      <c r="A205" s="129"/>
      <c r="B205" s="209"/>
      <c r="C205" s="209"/>
      <c r="D205" s="209"/>
      <c r="E205" s="231"/>
      <c r="F205" s="210"/>
      <c r="G205" s="210"/>
      <c r="H205" s="210"/>
      <c r="I205" s="59"/>
    </row>
    <row r="206" customFormat="false" ht="15" hidden="false" customHeight="true" outlineLevel="0" collapsed="false">
      <c r="A206" s="129"/>
      <c r="B206" s="209"/>
      <c r="C206" s="209"/>
      <c r="D206" s="209"/>
      <c r="E206" s="231"/>
      <c r="F206" s="210"/>
      <c r="G206" s="210"/>
      <c r="H206" s="210"/>
      <c r="I206" s="59"/>
    </row>
    <row r="207" customFormat="false" ht="15" hidden="false" customHeight="true" outlineLevel="0" collapsed="false">
      <c r="A207" s="129"/>
      <c r="B207" s="209"/>
      <c r="C207" s="209"/>
      <c r="D207" s="209"/>
      <c r="E207" s="231"/>
      <c r="F207" s="210"/>
      <c r="G207" s="210"/>
      <c r="H207" s="210"/>
      <c r="I207" s="59"/>
    </row>
    <row r="208" customFormat="false" ht="15" hidden="false" customHeight="true" outlineLevel="0" collapsed="false">
      <c r="A208" s="129"/>
      <c r="B208" s="209"/>
      <c r="C208" s="209"/>
      <c r="D208" s="209"/>
      <c r="E208" s="231"/>
      <c r="F208" s="210"/>
      <c r="G208" s="210"/>
      <c r="H208" s="210"/>
      <c r="I208" s="59"/>
    </row>
    <row r="209" customFormat="false" ht="15" hidden="false" customHeight="true" outlineLevel="0" collapsed="false">
      <c r="A209" s="129"/>
      <c r="B209" s="209"/>
      <c r="C209" s="209"/>
      <c r="D209" s="209"/>
      <c r="E209" s="231"/>
      <c r="F209" s="210"/>
      <c r="G209" s="210"/>
      <c r="H209" s="210"/>
      <c r="I209" s="59"/>
    </row>
    <row r="210" customFormat="false" ht="15" hidden="false" customHeight="true" outlineLevel="0" collapsed="false">
      <c r="A210" s="129"/>
      <c r="B210" s="209"/>
      <c r="C210" s="209"/>
      <c r="D210" s="209"/>
      <c r="E210" s="231"/>
      <c r="F210" s="210"/>
      <c r="G210" s="210"/>
      <c r="H210" s="210"/>
      <c r="I210" s="59"/>
    </row>
    <row r="211" customFormat="false" ht="15" hidden="false" customHeight="true" outlineLevel="0" collapsed="false">
      <c r="A211" s="129"/>
      <c r="B211" s="209"/>
      <c r="C211" s="209"/>
      <c r="D211" s="209"/>
      <c r="E211" s="231"/>
      <c r="F211" s="210"/>
      <c r="G211" s="210"/>
      <c r="H211" s="210"/>
      <c r="I211" s="59"/>
    </row>
    <row r="212" customFormat="false" ht="15" hidden="false" customHeight="true" outlineLevel="0" collapsed="false">
      <c r="A212" s="129"/>
      <c r="B212" s="209"/>
      <c r="C212" s="209"/>
      <c r="D212" s="209"/>
      <c r="E212" s="231"/>
      <c r="F212" s="210"/>
      <c r="G212" s="210"/>
      <c r="H212" s="210"/>
      <c r="I212" s="59"/>
    </row>
    <row r="213" customFormat="false" ht="15" hidden="false" customHeight="true" outlineLevel="0" collapsed="false">
      <c r="A213" s="129"/>
      <c r="B213" s="209"/>
      <c r="C213" s="209"/>
      <c r="D213" s="209"/>
      <c r="E213" s="231"/>
      <c r="F213" s="210"/>
      <c r="G213" s="210"/>
      <c r="H213" s="210"/>
      <c r="I213" s="59"/>
    </row>
    <row r="214" customFormat="false" ht="15" hidden="false" customHeight="true" outlineLevel="0" collapsed="false">
      <c r="A214" s="129"/>
      <c r="B214" s="209"/>
      <c r="C214" s="209"/>
      <c r="D214" s="209"/>
      <c r="E214" s="231"/>
      <c r="F214" s="210"/>
      <c r="G214" s="210"/>
      <c r="H214" s="210"/>
      <c r="I214" s="59"/>
    </row>
    <row r="215" customFormat="false" ht="15" hidden="false" customHeight="true" outlineLevel="0" collapsed="false">
      <c r="A215" s="129"/>
      <c r="B215" s="209"/>
      <c r="C215" s="209"/>
      <c r="D215" s="209"/>
      <c r="E215" s="231"/>
      <c r="F215" s="210"/>
      <c r="G215" s="210"/>
      <c r="H215" s="210"/>
      <c r="I215" s="59"/>
    </row>
    <row r="216" customFormat="false" ht="15" hidden="false" customHeight="true" outlineLevel="0" collapsed="false">
      <c r="A216" s="129"/>
      <c r="B216" s="209"/>
      <c r="C216" s="209"/>
      <c r="D216" s="209"/>
      <c r="E216" s="231"/>
      <c r="F216" s="210"/>
      <c r="G216" s="210"/>
      <c r="H216" s="210"/>
      <c r="I216" s="59"/>
    </row>
    <row r="217" customFormat="false" ht="15" hidden="false" customHeight="true" outlineLevel="0" collapsed="false">
      <c r="A217" s="129"/>
      <c r="B217" s="209"/>
      <c r="C217" s="209"/>
      <c r="D217" s="209"/>
      <c r="E217" s="231"/>
      <c r="F217" s="210"/>
      <c r="G217" s="210"/>
      <c r="H217" s="210"/>
      <c r="I217" s="59"/>
    </row>
    <row r="218" customFormat="false" ht="15" hidden="false" customHeight="true" outlineLevel="0" collapsed="false">
      <c r="A218" s="129"/>
      <c r="B218" s="209"/>
      <c r="C218" s="209"/>
      <c r="D218" s="209"/>
      <c r="E218" s="231"/>
      <c r="F218" s="210"/>
      <c r="G218" s="210"/>
      <c r="H218" s="210"/>
      <c r="I218" s="59"/>
    </row>
    <row r="219" customFormat="false" ht="15" hidden="false" customHeight="true" outlineLevel="0" collapsed="false">
      <c r="A219" s="129"/>
      <c r="B219" s="209"/>
      <c r="C219" s="209"/>
      <c r="D219" s="209"/>
      <c r="E219" s="231"/>
      <c r="F219" s="210"/>
      <c r="G219" s="210"/>
      <c r="H219" s="210"/>
      <c r="I219" s="59"/>
    </row>
    <row r="220" customFormat="false" ht="15" hidden="false" customHeight="true" outlineLevel="0" collapsed="false">
      <c r="A220" s="129"/>
      <c r="B220" s="209"/>
      <c r="C220" s="209"/>
      <c r="D220" s="209"/>
      <c r="E220" s="231"/>
      <c r="F220" s="210"/>
      <c r="G220" s="210"/>
      <c r="H220" s="210"/>
      <c r="I220" s="59"/>
    </row>
    <row r="221" customFormat="false" ht="15" hidden="false" customHeight="true" outlineLevel="0" collapsed="false">
      <c r="A221" s="129"/>
      <c r="B221" s="209"/>
      <c r="C221" s="209"/>
      <c r="D221" s="209"/>
      <c r="E221" s="231"/>
      <c r="F221" s="210"/>
      <c r="G221" s="210"/>
      <c r="H221" s="210"/>
      <c r="I221" s="59"/>
    </row>
    <row r="222" customFormat="false" ht="15" hidden="false" customHeight="true" outlineLevel="0" collapsed="false">
      <c r="A222" s="129"/>
      <c r="B222" s="209"/>
      <c r="C222" s="209"/>
      <c r="D222" s="209"/>
      <c r="E222" s="231"/>
      <c r="F222" s="210"/>
      <c r="G222" s="210"/>
      <c r="H222" s="210"/>
      <c r="I222" s="59"/>
    </row>
    <row r="223" customFormat="false" ht="15" hidden="false" customHeight="true" outlineLevel="0" collapsed="false">
      <c r="A223" s="129"/>
      <c r="B223" s="209"/>
      <c r="C223" s="209"/>
      <c r="D223" s="209"/>
      <c r="E223" s="231"/>
      <c r="F223" s="210"/>
      <c r="G223" s="210"/>
      <c r="H223" s="210"/>
      <c r="I223" s="59"/>
    </row>
    <row r="224" customFormat="false" ht="15" hidden="false" customHeight="true" outlineLevel="0" collapsed="false">
      <c r="A224" s="129"/>
      <c r="B224" s="209"/>
      <c r="C224" s="209"/>
      <c r="D224" s="209"/>
      <c r="E224" s="231"/>
      <c r="F224" s="210"/>
      <c r="G224" s="210"/>
      <c r="H224" s="210"/>
      <c r="I224" s="59"/>
    </row>
    <row r="225" customFormat="false" ht="15" hidden="false" customHeight="true" outlineLevel="0" collapsed="false">
      <c r="A225" s="129"/>
      <c r="B225" s="209"/>
      <c r="C225" s="209"/>
      <c r="D225" s="209"/>
      <c r="E225" s="231"/>
      <c r="F225" s="210"/>
      <c r="G225" s="210"/>
      <c r="H225" s="210"/>
      <c r="I225" s="59"/>
    </row>
    <row r="226" customFormat="false" ht="15" hidden="false" customHeight="true" outlineLevel="0" collapsed="false">
      <c r="A226" s="129"/>
      <c r="B226" s="209"/>
      <c r="C226" s="209"/>
      <c r="D226" s="209"/>
      <c r="E226" s="231"/>
      <c r="F226" s="210"/>
      <c r="G226" s="210"/>
      <c r="H226" s="210"/>
      <c r="I226" s="59"/>
    </row>
    <row r="227" customFormat="false" ht="15" hidden="false" customHeight="true" outlineLevel="0" collapsed="false">
      <c r="A227" s="129"/>
      <c r="B227" s="209"/>
      <c r="C227" s="209"/>
      <c r="D227" s="209"/>
      <c r="E227" s="231"/>
      <c r="F227" s="210"/>
      <c r="G227" s="210"/>
      <c r="H227" s="210"/>
      <c r="I227" s="59"/>
    </row>
    <row r="228" customFormat="false" ht="15" hidden="false" customHeight="true" outlineLevel="0" collapsed="false">
      <c r="A228" s="129"/>
      <c r="B228" s="209"/>
      <c r="C228" s="209"/>
      <c r="D228" s="209"/>
      <c r="E228" s="231"/>
      <c r="F228" s="210"/>
      <c r="G228" s="210"/>
      <c r="H228" s="210"/>
      <c r="I228" s="59"/>
    </row>
    <row r="229" customFormat="false" ht="15" hidden="false" customHeight="true" outlineLevel="0" collapsed="false">
      <c r="A229" s="129"/>
      <c r="B229" s="209"/>
      <c r="C229" s="209"/>
      <c r="D229" s="209"/>
      <c r="E229" s="231"/>
      <c r="F229" s="210"/>
      <c r="G229" s="210"/>
      <c r="H229" s="210"/>
      <c r="I229" s="59"/>
    </row>
    <row r="230" customFormat="false" ht="15" hidden="false" customHeight="true" outlineLevel="0" collapsed="false">
      <c r="A230" s="129"/>
      <c r="B230" s="209"/>
      <c r="C230" s="209"/>
      <c r="D230" s="209"/>
      <c r="E230" s="231"/>
      <c r="F230" s="210"/>
      <c r="G230" s="210"/>
      <c r="H230" s="210"/>
      <c r="I230" s="59"/>
    </row>
    <row r="231" customFormat="false" ht="15" hidden="false" customHeight="true" outlineLevel="0" collapsed="false">
      <c r="A231" s="129"/>
      <c r="B231" s="209"/>
      <c r="C231" s="209"/>
      <c r="D231" s="209"/>
      <c r="E231" s="231"/>
      <c r="F231" s="210"/>
      <c r="G231" s="210"/>
      <c r="H231" s="210"/>
      <c r="I231" s="59"/>
    </row>
    <row r="232" customFormat="false" ht="15" hidden="false" customHeight="true" outlineLevel="0" collapsed="false">
      <c r="A232" s="129"/>
      <c r="B232" s="209"/>
      <c r="C232" s="209"/>
      <c r="D232" s="209"/>
      <c r="E232" s="231"/>
      <c r="F232" s="210"/>
      <c r="G232" s="210"/>
      <c r="H232" s="210"/>
      <c r="I232" s="59"/>
    </row>
    <row r="233" customFormat="false" ht="15" hidden="false" customHeight="true" outlineLevel="0" collapsed="false">
      <c r="A233" s="129"/>
      <c r="B233" s="209"/>
      <c r="C233" s="209"/>
      <c r="D233" s="209"/>
      <c r="E233" s="231"/>
      <c r="F233" s="210"/>
      <c r="G233" s="210"/>
      <c r="H233" s="210"/>
      <c r="I233" s="59"/>
    </row>
    <row r="234" customFormat="false" ht="15" hidden="false" customHeight="true" outlineLevel="0" collapsed="false">
      <c r="A234" s="129"/>
      <c r="B234" s="209"/>
      <c r="C234" s="209"/>
      <c r="D234" s="209"/>
      <c r="E234" s="231"/>
      <c r="F234" s="210"/>
      <c r="G234" s="210"/>
      <c r="H234" s="210"/>
      <c r="I234" s="59"/>
    </row>
    <row r="235" customFormat="false" ht="15" hidden="false" customHeight="true" outlineLevel="0" collapsed="false">
      <c r="A235" s="129"/>
      <c r="B235" s="209"/>
      <c r="C235" s="209"/>
      <c r="D235" s="209"/>
      <c r="E235" s="231"/>
      <c r="F235" s="210"/>
      <c r="G235" s="210"/>
      <c r="H235" s="210"/>
      <c r="I235" s="59"/>
    </row>
    <row r="236" customFormat="false" ht="15" hidden="false" customHeight="true" outlineLevel="0" collapsed="false">
      <c r="A236" s="129"/>
      <c r="B236" s="209"/>
      <c r="C236" s="209"/>
      <c r="D236" s="209"/>
      <c r="E236" s="231"/>
      <c r="F236" s="210"/>
      <c r="G236" s="210"/>
      <c r="H236" s="210"/>
      <c r="I236" s="59"/>
    </row>
    <row r="237" customFormat="false" ht="15" hidden="false" customHeight="true" outlineLevel="0" collapsed="false">
      <c r="A237" s="129"/>
      <c r="B237" s="209"/>
      <c r="C237" s="209"/>
      <c r="D237" s="209"/>
      <c r="E237" s="231"/>
      <c r="F237" s="210"/>
      <c r="G237" s="210"/>
      <c r="H237" s="210"/>
      <c r="I237" s="59"/>
    </row>
    <row r="238" customFormat="false" ht="15" hidden="false" customHeight="true" outlineLevel="0" collapsed="false">
      <c r="A238" s="129"/>
      <c r="B238" s="209"/>
      <c r="C238" s="209"/>
      <c r="D238" s="209"/>
      <c r="E238" s="231"/>
      <c r="F238" s="210"/>
      <c r="G238" s="210"/>
      <c r="H238" s="210"/>
      <c r="I238" s="59"/>
    </row>
    <row r="239" customFormat="false" ht="15" hidden="false" customHeight="true" outlineLevel="0" collapsed="false">
      <c r="A239" s="129"/>
      <c r="B239" s="209"/>
      <c r="C239" s="209"/>
      <c r="D239" s="209"/>
      <c r="E239" s="231"/>
      <c r="F239" s="210"/>
      <c r="G239" s="210"/>
      <c r="H239" s="210"/>
      <c r="I239" s="59"/>
    </row>
    <row r="240" customFormat="false" ht="15" hidden="false" customHeight="true" outlineLevel="0" collapsed="false">
      <c r="A240" s="129"/>
      <c r="B240" s="209"/>
      <c r="C240" s="209"/>
      <c r="D240" s="209"/>
      <c r="E240" s="231"/>
      <c r="F240" s="210"/>
      <c r="G240" s="210"/>
      <c r="H240" s="210"/>
      <c r="I240" s="59"/>
    </row>
    <row r="241" customFormat="false" ht="15" hidden="false" customHeight="true" outlineLevel="0" collapsed="false">
      <c r="A241" s="129"/>
      <c r="B241" s="209"/>
      <c r="C241" s="209"/>
      <c r="D241" s="209"/>
      <c r="E241" s="231"/>
      <c r="F241" s="210"/>
      <c r="G241" s="210"/>
      <c r="H241" s="210"/>
      <c r="I241" s="59"/>
    </row>
    <row r="242" customFormat="false" ht="15" hidden="false" customHeight="true" outlineLevel="0" collapsed="false">
      <c r="A242" s="129"/>
      <c r="B242" s="209"/>
      <c r="C242" s="209"/>
      <c r="D242" s="209"/>
      <c r="E242" s="231"/>
      <c r="F242" s="210"/>
      <c r="G242" s="210"/>
      <c r="H242" s="210"/>
      <c r="I242" s="59"/>
    </row>
    <row r="243" customFormat="false" ht="15" hidden="false" customHeight="true" outlineLevel="0" collapsed="false">
      <c r="A243" s="129"/>
      <c r="B243" s="209"/>
      <c r="C243" s="209"/>
      <c r="D243" s="209"/>
      <c r="E243" s="231"/>
      <c r="F243" s="210"/>
      <c r="G243" s="210"/>
      <c r="H243" s="210"/>
      <c r="I243" s="59"/>
    </row>
    <row r="244" customFormat="false" ht="15" hidden="false" customHeight="true" outlineLevel="0" collapsed="false">
      <c r="A244" s="129"/>
      <c r="B244" s="209"/>
      <c r="C244" s="209"/>
      <c r="D244" s="209"/>
      <c r="E244" s="231"/>
      <c r="F244" s="210"/>
      <c r="G244" s="210"/>
      <c r="H244" s="210"/>
      <c r="I244" s="59"/>
    </row>
    <row r="245" customFormat="false" ht="15" hidden="false" customHeight="true" outlineLevel="0" collapsed="false">
      <c r="A245" s="129"/>
      <c r="B245" s="209"/>
      <c r="C245" s="209"/>
      <c r="D245" s="209"/>
      <c r="E245" s="231"/>
      <c r="F245" s="210"/>
      <c r="G245" s="210"/>
      <c r="H245" s="210"/>
      <c r="I245" s="59"/>
    </row>
    <row r="246" customFormat="false" ht="15" hidden="false" customHeight="true" outlineLevel="0" collapsed="false">
      <c r="A246" s="129"/>
      <c r="B246" s="209"/>
      <c r="C246" s="209"/>
      <c r="D246" s="209"/>
      <c r="E246" s="231"/>
      <c r="F246" s="210"/>
      <c r="G246" s="210"/>
      <c r="H246" s="210"/>
      <c r="I246" s="59"/>
    </row>
    <row r="247" customFormat="false" ht="15" hidden="false" customHeight="true" outlineLevel="0" collapsed="false">
      <c r="A247" s="129"/>
      <c r="B247" s="209"/>
      <c r="C247" s="209"/>
      <c r="D247" s="209"/>
      <c r="E247" s="231"/>
      <c r="F247" s="210"/>
      <c r="G247" s="210"/>
      <c r="H247" s="210"/>
      <c r="I247" s="59"/>
    </row>
    <row r="248" customFormat="false" ht="15" hidden="false" customHeight="true" outlineLevel="0" collapsed="false">
      <c r="A248" s="129"/>
      <c r="B248" s="209"/>
      <c r="C248" s="209"/>
      <c r="D248" s="209"/>
      <c r="E248" s="231"/>
      <c r="F248" s="210"/>
      <c r="G248" s="210"/>
      <c r="H248" s="210"/>
      <c r="I248" s="59"/>
    </row>
    <row r="249" customFormat="false" ht="15" hidden="false" customHeight="true" outlineLevel="0" collapsed="false">
      <c r="A249" s="129"/>
      <c r="B249" s="209"/>
      <c r="C249" s="209"/>
      <c r="D249" s="209"/>
      <c r="E249" s="231"/>
      <c r="F249" s="210"/>
      <c r="G249" s="210"/>
      <c r="H249" s="210"/>
      <c r="I249" s="59"/>
    </row>
    <row r="250" customFormat="false" ht="15" hidden="false" customHeight="true" outlineLevel="0" collapsed="false">
      <c r="A250" s="129"/>
      <c r="B250" s="209"/>
      <c r="C250" s="209"/>
      <c r="D250" s="209"/>
      <c r="E250" s="231"/>
      <c r="F250" s="210"/>
      <c r="G250" s="210"/>
      <c r="H250" s="210"/>
      <c r="I250" s="59"/>
    </row>
    <row r="251" customFormat="false" ht="15" hidden="false" customHeight="true" outlineLevel="0" collapsed="false">
      <c r="A251" s="215"/>
      <c r="B251" s="216"/>
      <c r="C251" s="216"/>
      <c r="D251" s="216"/>
      <c r="E251" s="216"/>
      <c r="F251" s="216"/>
      <c r="G251" s="216"/>
      <c r="H251" s="217"/>
      <c r="I251" s="108" t="n">
        <f aca="false">SUM(I6:I198)</f>
        <v>0</v>
      </c>
    </row>
    <row r="252" customFormat="false" ht="15" hidden="false" customHeight="false" outlineLevel="0" collapsed="false">
      <c r="I252" s="218" t="str">
        <f aca="false">IF(OR(COUNTIF(J252:K252,"KO")&gt;0,E72="",F44="",F55="",F58="",F61=""),"KO","OK")</f>
        <v>KO</v>
      </c>
      <c r="J252" s="108" t="str">
        <f aca="false">IF(OR(F6=0,F8=0,I11=0,I18=0,I20=0,I22=0,I32=0,I34=0,I122=0,),"KO","OK")</f>
        <v>KO</v>
      </c>
      <c r="K252" s="108" t="str">
        <f aca="false">IF(I64=1,(IF(OR(F67&gt;0,F70&gt;0),"OK","KO")),"OK")</f>
        <v>OK</v>
      </c>
    </row>
  </sheetData>
  <sheetProtection algorithmName="SHA-512" hashValue="UjYBvBoxz3SCaVP6v0WkBgBrUG7QIkgrS1/hq2rALyEj8Or0594v1C93nKFh2g9DDKtv4hsvk+QnF3mMB23JIQ==" saltValue="9CuDTyP2ZYQSgqVoPR7qKw==" spinCount="100000" sheet="true" selectLockedCells="true"/>
  <mergeCells count="66">
    <mergeCell ref="B18:E18"/>
    <mergeCell ref="B20:E20"/>
    <mergeCell ref="B22:E22"/>
    <mergeCell ref="G24:H24"/>
    <mergeCell ref="B32:E32"/>
    <mergeCell ref="B37:E37"/>
    <mergeCell ref="G37:H37"/>
    <mergeCell ref="B44:E44"/>
    <mergeCell ref="G44:H44"/>
    <mergeCell ref="B47:E47"/>
    <mergeCell ref="C49:E49"/>
    <mergeCell ref="B52:E52"/>
    <mergeCell ref="B55:E55"/>
    <mergeCell ref="G55:H55"/>
    <mergeCell ref="B58:E58"/>
    <mergeCell ref="G58:H58"/>
    <mergeCell ref="B61:E61"/>
    <mergeCell ref="G61:H61"/>
    <mergeCell ref="B64:E64"/>
    <mergeCell ref="C67:E67"/>
    <mergeCell ref="G67:H67"/>
    <mergeCell ref="C70:E70"/>
    <mergeCell ref="G70:H70"/>
    <mergeCell ref="B107:E107"/>
    <mergeCell ref="G107:H107"/>
    <mergeCell ref="B110:E110"/>
    <mergeCell ref="G110:H110"/>
    <mergeCell ref="B113:E113"/>
    <mergeCell ref="G113:H113"/>
    <mergeCell ref="B122:E122"/>
    <mergeCell ref="B128:E128"/>
    <mergeCell ref="G128:H128"/>
    <mergeCell ref="B131:E131"/>
    <mergeCell ref="B134:E134"/>
    <mergeCell ref="B136:E136"/>
    <mergeCell ref="C137:E137"/>
    <mergeCell ref="B149:E149"/>
    <mergeCell ref="C150:E150"/>
    <mergeCell ref="B161:E161"/>
    <mergeCell ref="C162:E162"/>
    <mergeCell ref="C163:E163"/>
    <mergeCell ref="C164:E164"/>
    <mergeCell ref="C165:E165"/>
    <mergeCell ref="C166:E166"/>
    <mergeCell ref="B169:E169"/>
    <mergeCell ref="B172:E172"/>
    <mergeCell ref="B174:E174"/>
    <mergeCell ref="C176:E176"/>
    <mergeCell ref="C177:E177"/>
    <mergeCell ref="C178:E178"/>
    <mergeCell ref="B180:F180"/>
    <mergeCell ref="C182:E182"/>
    <mergeCell ref="C183:E183"/>
    <mergeCell ref="C184:E184"/>
    <mergeCell ref="B186:E186"/>
    <mergeCell ref="C188:E188"/>
    <mergeCell ref="C189:E189"/>
    <mergeCell ref="B190:D190"/>
    <mergeCell ref="C191:E191"/>
    <mergeCell ref="H191:H193"/>
    <mergeCell ref="C192:E192"/>
    <mergeCell ref="C193:E193"/>
    <mergeCell ref="B196:E196"/>
    <mergeCell ref="B198:E198"/>
    <mergeCell ref="B201:D250"/>
    <mergeCell ref="F201:H250"/>
  </mergeCells>
  <dataValidations count="7">
    <dataValidation allowBlank="true" error="INSERIRE SOLO VALORI NUMERICI CON DUE DECIMALI" errorTitle="ATTENZIONE" operator="between" showDropDown="false" showErrorMessage="true" showInputMessage="true" sqref="F6 F8 F37" type="decimal">
      <formula1>0.01</formula1>
      <formula2>100</formula2>
    </dataValidation>
    <dataValidation allowBlank="true" error="INSERIRE SOLO NUMERI INTERI" errorTitle="ERRORE NEL DATO IMMESSO" operator="between" showDropDown="false" showErrorMessage="true" showInputMessage="true" sqref="E105 E201:E250" type="whole">
      <formula1>1</formula1>
      <formula2>99999</formula2>
    </dataValidation>
    <dataValidation allowBlank="true" error="INSERIRE SOLO VALORI NUMERICI INTERI" errorTitle="ATTENZIONE" operator="between" showDropDown="false" showErrorMessage="true" showInputMessage="true" sqref="F40 F42 F44 F47:F50 F52:F53 F55 F58 F61:F62 F64:F65 F67:F68 F70 F107 F110 F113:F119 F128 F138:F147 F151:F159 F169 F176:F178 F182:F184 F188:F189 F191:F193 F196 F198" type="whole">
      <formula1>0</formula1>
      <formula2>999999999999</formula2>
    </dataValidation>
    <dataValidation allowBlank="true" operator="between" showDropDown="false" showErrorMessage="true" showInputMessage="true" sqref="F122" type="list">
      <formula1>"_,SI,No,Non Tenuto"</formula1>
      <formula2>0</formula2>
    </dataValidation>
    <dataValidation allowBlank="true" operator="between" showDropDown="false" showErrorMessage="true" showInputMessage="true" sqref="F131" type="list">
      <formula1>"_, Sì, esiste un apposito Ufficio/Servizio, No, ma la funzione è esercitata da un altro ufficio, No"</formula1>
      <formula2>0</formula2>
    </dataValidation>
    <dataValidation allowBlank="true" operator="between" showDropDown="false" showErrorMessage="true" showInputMessage="true" sqref="F134" type="list">
      <formula1>"_, Sì, annuale per l'anno di rilevazione, Sì, pluriennale, No"</formula1>
      <formula2>0</formula2>
    </dataValidation>
    <dataValidation allowBlank="true" operator="between" showDropDown="false" showErrorMessage="true" showInputMessage="true" sqref="F18" type="list">
      <formula1>"_,Sì,No,Non sono stati esternalizzati servizi "</formula1>
      <formula2>0</formula2>
    </dataValidation>
  </dataValidations>
  <printOptions headings="false" gridLines="false" gridLinesSet="true" horizontalCentered="true" verticalCentered="false"/>
  <pageMargins left="0.236111111111111" right="0.236111111111111" top="0.590277777777778" bottom="0.984027777777778"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40.xml><?xml version="1.0" encoding="utf-8"?>
<worksheet xmlns="http://schemas.openxmlformats.org/spreadsheetml/2006/main" xmlns:r="http://schemas.openxmlformats.org/officeDocument/2006/relationships">
  <sheetPr filterMode="false">
    <pageSetUpPr fitToPage="true"/>
  </sheetPr>
  <dimension ref="A1:H22"/>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5" topLeftCell="A6" activePane="bottomLeft" state="frozen"/>
      <selection pane="topLeft" activeCell="A1" activeCellId="0" sqref="A1"/>
      <selection pane="bottomLeft" activeCell="B5" activeCellId="0" sqref="B5"/>
    </sheetView>
  </sheetViews>
  <sheetFormatPr defaultColWidth="8.84765625" defaultRowHeight="10.2" zeroHeight="false" outlineLevelRow="0" outlineLevelCol="0"/>
  <cols>
    <col collapsed="false" customWidth="true" hidden="false" outlineLevel="0" max="1" min="1" style="255" width="38.71"/>
    <col collapsed="false" customWidth="true" hidden="false" outlineLevel="0" max="2" min="2" style="256" width="11.29"/>
    <col collapsed="false" customWidth="true" hidden="false" outlineLevel="0" max="3" min="3" style="1466" width="21.29"/>
    <col collapsed="false" customWidth="true" hidden="false" outlineLevel="0" max="5" min="4" style="256" width="21.29"/>
    <col collapsed="false" customWidth="true" hidden="false" outlineLevel="0" max="6" min="6" style="1296" width="21.29"/>
    <col collapsed="false" customWidth="true" hidden="false" outlineLevel="0" max="7" min="7" style="256" width="21.29"/>
    <col collapsed="false" customWidth="true" hidden="false" outlineLevel="0" max="8" min="8" style="1269" width="9.29"/>
  </cols>
  <sheetData>
    <row r="1" s="255" customFormat="true" ht="43.5" hidden="false" customHeight="true" outlineLevel="0" collapsed="false">
      <c r="A1" s="481" t="str">
        <f aca="false">t1!A1</f>
        <v>REGIONI ED AUTONOMIE LOCALI - anno 2023</v>
      </c>
      <c r="B1" s="481"/>
      <c r="C1" s="481"/>
      <c r="D1" s="481"/>
      <c r="E1" s="481"/>
      <c r="F1" s="481"/>
      <c r="G1" s="481"/>
    </row>
    <row r="2" s="255" customFormat="true" ht="21" hidden="false" customHeight="true" outlineLevel="0" collapsed="false">
      <c r="C2" s="1467"/>
      <c r="D2" s="534"/>
      <c r="E2" s="534"/>
      <c r="F2" s="534"/>
      <c r="G2" s="534"/>
      <c r="H2" s="301"/>
    </row>
    <row r="3" s="255" customFormat="true" ht="21" hidden="false" customHeight="true" outlineLevel="0" collapsed="false">
      <c r="A3" s="141" t="s">
        <v>1347</v>
      </c>
      <c r="B3" s="256"/>
      <c r="C3" s="1467"/>
      <c r="F3" s="1297"/>
      <c r="G3" s="256"/>
    </row>
    <row r="4" customFormat="false" ht="53.25" hidden="false" customHeight="true" outlineLevel="0" collapsed="false">
      <c r="A4" s="1271" t="s">
        <v>1171</v>
      </c>
      <c r="B4" s="1272" t="s">
        <v>1172</v>
      </c>
      <c r="C4" s="1468" t="str">
        <f aca="false">"Presenti 31.12."&amp;t1!L1&amp;" (Tab T1) uomini+donne della tabella T1"</f>
        <v>Presenti 31.12.2023 (Tab T1) uomini+donne della tabella T1</v>
      </c>
      <c r="D4" s="1272" t="s">
        <v>1348</v>
      </c>
      <c r="E4" s="1272" t="s">
        <v>1349</v>
      </c>
      <c r="F4" s="1469" t="s">
        <v>1350</v>
      </c>
      <c r="G4" s="1272" t="s">
        <v>1351</v>
      </c>
    </row>
    <row r="5" s="1400" customFormat="true" ht="10.2" hidden="false" customHeight="false" outlineLevel="0" collapsed="false">
      <c r="A5" s="1398"/>
      <c r="B5" s="1313"/>
      <c r="C5" s="1470" t="s">
        <v>1190</v>
      </c>
      <c r="D5" s="1313" t="s">
        <v>1191</v>
      </c>
      <c r="E5" s="1313" t="s">
        <v>1192</v>
      </c>
      <c r="F5" s="1471" t="s">
        <v>1193</v>
      </c>
      <c r="G5" s="1313"/>
      <c r="H5" s="1269"/>
    </row>
    <row r="6" customFormat="false" ht="13.2" hidden="false" customHeight="false" outlineLevel="0" collapsed="false">
      <c r="A6" s="1277" t="str">
        <f aca="false">t1!A6</f>
        <v>SEGRETARIO A</v>
      </c>
      <c r="B6" s="1278" t="str">
        <f aca="false">t1!B6</f>
        <v>0D0102</v>
      </c>
      <c r="C6" s="1472" t="n">
        <f aca="false">(t1!K6+t1!L6)</f>
        <v>0</v>
      </c>
      <c r="D6" s="1402" t="n">
        <f aca="false">t5!U7+t5!V7</f>
        <v>0</v>
      </c>
      <c r="E6" s="1402" t="n">
        <f aca="false">t4!T15</f>
        <v>0</v>
      </c>
      <c r="F6" s="1403" t="n">
        <f aca="false">t12!C6</f>
        <v>0</v>
      </c>
      <c r="G6" s="1473" t="str">
        <f aca="false">IF(OR(AND(NOT(C6),NOT(D6),NOT(E6),NOT(F6)),AND((OR(C6,D6,E6)),F6)),"OK","ERRORE")</f>
        <v>OK</v>
      </c>
    </row>
    <row r="7" customFormat="false" ht="13.2" hidden="false" customHeight="false" outlineLevel="0" collapsed="false">
      <c r="A7" s="1277" t="str">
        <f aca="false">t1!A7</f>
        <v>SEGRETARIO B</v>
      </c>
      <c r="B7" s="1278" t="str">
        <f aca="false">t1!B7</f>
        <v>0D0103</v>
      </c>
      <c r="C7" s="1472" t="n">
        <f aca="false">(t1!K7+t1!L7)</f>
        <v>0</v>
      </c>
      <c r="D7" s="1402" t="n">
        <f aca="false">t5!U8+t5!V8</f>
        <v>0</v>
      </c>
      <c r="E7" s="1402" t="n">
        <f aca="false">t4!T16</f>
        <v>0</v>
      </c>
      <c r="F7" s="1403" t="n">
        <f aca="false">t12!C7</f>
        <v>0</v>
      </c>
      <c r="G7" s="1473" t="str">
        <f aca="false">IF(OR(AND(NOT(C7),NOT(D7),NOT(E7),NOT(F7)),AND((OR(C7,D7,E7)),F7)),"OK","ERRORE")</f>
        <v>OK</v>
      </c>
    </row>
    <row r="8" customFormat="false" ht="13.2" hidden="false" customHeight="false" outlineLevel="0" collapsed="false">
      <c r="A8" s="1277" t="str">
        <f aca="false">t1!A8</f>
        <v>SEGRETARIO C</v>
      </c>
      <c r="B8" s="1278" t="str">
        <f aca="false">t1!B8</f>
        <v>0D0485</v>
      </c>
      <c r="C8" s="1472" t="n">
        <f aca="false">(t1!K8+t1!L8)</f>
        <v>0</v>
      </c>
      <c r="D8" s="1402" t="n">
        <f aca="false">t5!U9+t5!V9</f>
        <v>0</v>
      </c>
      <c r="E8" s="1402" t="n">
        <f aca="false">t4!T17</f>
        <v>0</v>
      </c>
      <c r="F8" s="1403" t="n">
        <f aca="false">t12!C8</f>
        <v>0</v>
      </c>
      <c r="G8" s="1473" t="str">
        <f aca="false">IF(OR(AND(NOT(C8),NOT(D8),NOT(E8),NOT(F8)),AND((OR(C8,D8,E8)),F8)),"OK","ERRORE")</f>
        <v>OK</v>
      </c>
    </row>
    <row r="9" customFormat="false" ht="13.2" hidden="false" customHeight="false" outlineLevel="0" collapsed="false">
      <c r="A9" s="1277" t="str">
        <f aca="false">t1!A9</f>
        <v>DIRETTORE  GENERALE</v>
      </c>
      <c r="B9" s="1278" t="str">
        <f aca="false">t1!B9</f>
        <v>0D0097</v>
      </c>
      <c r="C9" s="1472" t="n">
        <f aca="false">(t1!K9+t1!L9)</f>
        <v>0</v>
      </c>
      <c r="D9" s="1402" t="n">
        <f aca="false">t5!U10+t5!V10</f>
        <v>0</v>
      </c>
      <c r="E9" s="1402" t="n">
        <f aca="false">t4!T18</f>
        <v>0</v>
      </c>
      <c r="F9" s="1403" t="n">
        <f aca="false">t12!C9</f>
        <v>0</v>
      </c>
      <c r="G9" s="1473" t="str">
        <f aca="false">IF(OR(AND(NOT(C9),NOT(D9),NOT(E9),NOT(F9)),AND((OR(C9,D9,E9)),F9)),"OK","ERRORE")</f>
        <v>OK</v>
      </c>
    </row>
    <row r="10" customFormat="false" ht="13.2" hidden="false" customHeight="false" outlineLevel="0" collapsed="false">
      <c r="A10" s="1277" t="str">
        <f aca="false">t1!A10</f>
        <v>ALTE SPECIALIZZ. FUORI D.O.</v>
      </c>
      <c r="B10" s="1278" t="str">
        <f aca="false">t1!B10</f>
        <v>0D0095</v>
      </c>
      <c r="C10" s="1472" t="n">
        <f aca="false">(t1!K10+t1!L10)</f>
        <v>0</v>
      </c>
      <c r="D10" s="1402" t="n">
        <f aca="false">t5!U11+t5!V11</f>
        <v>0</v>
      </c>
      <c r="E10" s="1402" t="n">
        <f aca="false">t4!T19</f>
        <v>0</v>
      </c>
      <c r="F10" s="1403" t="n">
        <f aca="false">t12!C10</f>
        <v>0</v>
      </c>
      <c r="G10" s="1473" t="str">
        <f aca="false">IF(OR(AND(NOT(C10),NOT(D10),NOT(E10),NOT(F10)),AND((OR(C10,D10,E10)),F10)),"OK","ERRORE")</f>
        <v>OK</v>
      </c>
    </row>
    <row r="11" customFormat="false" ht="13.2" hidden="false" customHeight="false" outlineLevel="0" collapsed="false">
      <c r="A11" s="1277" t="str">
        <f aca="false">t1!A11</f>
        <v>DIRIGENTE A TEMPO DETERMINATO FUORI D.O.</v>
      </c>
      <c r="B11" s="1278" t="str">
        <f aca="false">t1!B11</f>
        <v>0D0098</v>
      </c>
      <c r="C11" s="1472" t="n">
        <f aca="false">(t1!K11+t1!L11)</f>
        <v>0</v>
      </c>
      <c r="D11" s="1402" t="n">
        <f aca="false">t5!U12+t5!V12</f>
        <v>0</v>
      </c>
      <c r="E11" s="1402" t="n">
        <f aca="false">t4!T20</f>
        <v>0</v>
      </c>
      <c r="F11" s="1403" t="n">
        <f aca="false">t12!C11</f>
        <v>0</v>
      </c>
      <c r="G11" s="1473" t="str">
        <f aca="false">IF(OR(AND(NOT(C11),NOT(D11),NOT(E11),NOT(F11)),AND((OR(C11,D11,E11)),F11)),"OK","ERRORE")</f>
        <v>OK</v>
      </c>
    </row>
    <row r="12" customFormat="false" ht="13.2" hidden="false" customHeight="false" outlineLevel="0" collapsed="false">
      <c r="A12" s="1277" t="str">
        <f aca="false">t1!A12</f>
        <v>SEGRETARIO GENERALE CCIAA</v>
      </c>
      <c r="B12" s="1278" t="str">
        <f aca="false">t1!B12</f>
        <v>0D0104</v>
      </c>
      <c r="C12" s="1472" t="n">
        <f aca="false">(t1!K12+t1!L12)</f>
        <v>0</v>
      </c>
      <c r="D12" s="1402" t="n">
        <f aca="false">t5!U13+t5!V13</f>
        <v>0</v>
      </c>
      <c r="E12" s="1402" t="n">
        <f aca="false">t4!T21</f>
        <v>0</v>
      </c>
      <c r="F12" s="1403" t="n">
        <f aca="false">t12!C12</f>
        <v>0</v>
      </c>
      <c r="G12" s="1473" t="str">
        <f aca="false">IF(OR(AND(NOT(C12),NOT(D12),NOT(E12),NOT(F12)),AND((OR(C12,D12,E12)),F12)),"OK","ERRORE")</f>
        <v>OK</v>
      </c>
    </row>
    <row r="13" customFormat="false" ht="13.2" hidden="false" customHeight="false" outlineLevel="0" collapsed="false">
      <c r="A13" s="1277" t="str">
        <f aca="false">t1!A13</f>
        <v>DIRIGENTE A TEMPO INDETERMINATO</v>
      </c>
      <c r="B13" s="1278" t="str">
        <f aca="false">t1!B13</f>
        <v>0D0164</v>
      </c>
      <c r="C13" s="1472" t="n">
        <f aca="false">(t1!K13+t1!L13)</f>
        <v>0</v>
      </c>
      <c r="D13" s="1402" t="n">
        <f aca="false">t5!U14+t5!V14</f>
        <v>0</v>
      </c>
      <c r="E13" s="1402" t="n">
        <f aca="false">t4!T22</f>
        <v>0</v>
      </c>
      <c r="F13" s="1403" t="n">
        <f aca="false">t12!C13</f>
        <v>0</v>
      </c>
      <c r="G13" s="1473" t="str">
        <f aca="false">IF(OR(AND(NOT(C13),NOT(D13),NOT(E13),NOT(F13)),AND((OR(C13,D13,E13)),F13)),"OK","ERRORE")</f>
        <v>OK</v>
      </c>
    </row>
    <row r="14" customFormat="false" ht="13.2" hidden="false" customHeight="false" outlineLevel="0" collapsed="false">
      <c r="A14" s="1277" t="str">
        <f aca="false">t1!A14</f>
        <v>DIRIGENTE A TEMPO DETERMINATO IN D.O.</v>
      </c>
      <c r="B14" s="1278" t="str">
        <f aca="false">t1!B14</f>
        <v>0D0165</v>
      </c>
      <c r="C14" s="1472" t="n">
        <f aca="false">(t1!K14+t1!L14)</f>
        <v>0</v>
      </c>
      <c r="D14" s="1402" t="n">
        <f aca="false">t5!U15+t5!V15</f>
        <v>0</v>
      </c>
      <c r="E14" s="1402" t="n">
        <f aca="false">t4!T23</f>
        <v>0</v>
      </c>
      <c r="F14" s="1403" t="n">
        <f aca="false">t12!C14</f>
        <v>0</v>
      </c>
      <c r="G14" s="1473" t="str">
        <f aca="false">IF(OR(AND(NOT(C14),NOT(D14),NOT(E14),NOT(F14)),AND((OR(C14,D14,E14)),F14)),"OK","ERRORE")</f>
        <v>OK</v>
      </c>
    </row>
    <row r="15" customFormat="false" ht="13.2" hidden="false" customHeight="false" outlineLevel="0" collapsed="false">
      <c r="A15" s="1277" t="str">
        <f aca="false">t1!A15</f>
        <v>ALTE SPECIALIZZ. IN D.O. </v>
      </c>
      <c r="B15" s="1278" t="str">
        <f aca="false">t1!B15</f>
        <v>0D0I95</v>
      </c>
      <c r="C15" s="1472" t="n">
        <f aca="false">(t1!K15+t1!L15)</f>
        <v>0</v>
      </c>
      <c r="D15" s="1402" t="n">
        <f aca="false">t5!U16+t5!V16</f>
        <v>0</v>
      </c>
      <c r="E15" s="1402" t="n">
        <f aca="false">t4!T24</f>
        <v>0</v>
      </c>
      <c r="F15" s="1403" t="n">
        <f aca="false">t12!C15</f>
        <v>0</v>
      </c>
      <c r="G15" s="1473" t="str">
        <f aca="false">IF(OR(AND(NOT(C15),NOT(D15),NOT(E15),NOT(F15)),AND((OR(C15,D15,E15)),F15)),"OK","ERRORE")</f>
        <v>OK</v>
      </c>
    </row>
    <row r="16" customFormat="false" ht="13.2" hidden="false" customHeight="false" outlineLevel="0" collapsed="false">
      <c r="A16" s="1277" t="str">
        <f aca="false">t1!A16</f>
        <v>RESPONSABILE DEI SERVIZI O DEGLI UFFICI IN D.O</v>
      </c>
      <c r="B16" s="1278" t="str">
        <f aca="false">t1!B16</f>
        <v>0D0I96</v>
      </c>
      <c r="C16" s="1472" t="n">
        <f aca="false">(t1!K16+t1!L16)</f>
        <v>0</v>
      </c>
      <c r="D16" s="1402" t="n">
        <f aca="false">t5!U17+t5!V17</f>
        <v>0</v>
      </c>
      <c r="E16" s="1402" t="n">
        <f aca="false">t4!T25</f>
        <v>0</v>
      </c>
      <c r="F16" s="1403" t="n">
        <f aca="false">t12!C16</f>
        <v>0</v>
      </c>
      <c r="G16" s="1473" t="str">
        <f aca="false">IF(OR(AND(NOT(C16),NOT(D16),NOT(E16),NOT(F16)),AND((OR(C16,D16,E16)),F16)),"OK","ERRORE")</f>
        <v>OK</v>
      </c>
    </row>
    <row r="17" customFormat="false" ht="13.2" hidden="false" customHeight="false" outlineLevel="0" collapsed="false">
      <c r="A17" s="1277" t="str">
        <f aca="false">t1!A17</f>
        <v>FUNZIONARI ED ELEVATA QUALIFICAZIONE</v>
      </c>
      <c r="B17" s="1278" t="str">
        <f aca="false">t1!B17</f>
        <v>0FZEQF</v>
      </c>
      <c r="C17" s="1472" t="n">
        <f aca="false">(t1!K17+t1!L17)</f>
        <v>0</v>
      </c>
      <c r="D17" s="1402" t="n">
        <f aca="false">t5!U18+t5!V18</f>
        <v>0</v>
      </c>
      <c r="E17" s="1402" t="n">
        <f aca="false">t4!T26</f>
        <v>0</v>
      </c>
      <c r="F17" s="1403" t="n">
        <f aca="false">t12!C17</f>
        <v>0</v>
      </c>
      <c r="G17" s="1473" t="str">
        <f aca="false">IF(OR(AND(NOT(C17),NOT(D17),NOT(E17),NOT(F17)),AND((OR(C17,D17,E17)),F17)),"OK","ERRORE")</f>
        <v>OK</v>
      </c>
    </row>
    <row r="18" customFormat="false" ht="13.2" hidden="false" customHeight="false" outlineLevel="0" collapsed="false">
      <c r="A18" s="1277" t="str">
        <f aca="false">t1!A18</f>
        <v>ISTRUTTORI</v>
      </c>
      <c r="B18" s="1278" t="str">
        <f aca="false">t1!B18</f>
        <v>0IR000</v>
      </c>
      <c r="C18" s="1472" t="n">
        <f aca="false">(t1!K18+t1!L18)</f>
        <v>0</v>
      </c>
      <c r="D18" s="1402" t="n">
        <f aca="false">t5!U19+t5!V19</f>
        <v>0</v>
      </c>
      <c r="E18" s="1402" t="n">
        <f aca="false">t4!T27</f>
        <v>0</v>
      </c>
      <c r="F18" s="1403" t="n">
        <f aca="false">t12!C18</f>
        <v>0</v>
      </c>
      <c r="G18" s="1473" t="str">
        <f aca="false">IF(OR(AND(NOT(C18),NOT(D18),NOT(E18),NOT(F18)),AND((OR(C18,D18,E18)),F18)),"OK","ERRORE")</f>
        <v>OK</v>
      </c>
    </row>
    <row r="19" customFormat="false" ht="13.2" hidden="false" customHeight="false" outlineLevel="0" collapsed="false">
      <c r="A19" s="1277" t="str">
        <f aca="false">t1!A19</f>
        <v>OPERATORI ESPERTI</v>
      </c>
      <c r="B19" s="1278" t="str">
        <f aca="false">t1!B19</f>
        <v>0OEESP</v>
      </c>
      <c r="C19" s="1472" t="n">
        <f aca="false">(t1!K19+t1!L19)</f>
        <v>0</v>
      </c>
      <c r="D19" s="1402" t="n">
        <f aca="false">t5!U20+t5!V20</f>
        <v>0</v>
      </c>
      <c r="E19" s="1402" t="n">
        <f aca="false">t4!T28</f>
        <v>0</v>
      </c>
      <c r="F19" s="1403" t="n">
        <f aca="false">t12!C19</f>
        <v>0</v>
      </c>
      <c r="G19" s="1473" t="str">
        <f aca="false">IF(OR(AND(NOT(C19),NOT(D19),NOT(E19),NOT(F19)),AND((OR(C19,D19,E19)),F19)),"OK","ERRORE")</f>
        <v>OK</v>
      </c>
    </row>
    <row r="20" customFormat="false" ht="13.2" hidden="false" customHeight="false" outlineLevel="0" collapsed="false">
      <c r="A20" s="1277" t="str">
        <f aca="false">t1!A20</f>
        <v>OPERATORI</v>
      </c>
      <c r="B20" s="1278" t="str">
        <f aca="false">t1!B20</f>
        <v>0OP000</v>
      </c>
      <c r="C20" s="1472" t="n">
        <f aca="false">(t1!K20+t1!L20)</f>
        <v>0</v>
      </c>
      <c r="D20" s="1402" t="n">
        <f aca="false">t5!U21+t5!V21</f>
        <v>0</v>
      </c>
      <c r="E20" s="1402" t="n">
        <f aca="false">t4!T29</f>
        <v>0</v>
      </c>
      <c r="F20" s="1403" t="n">
        <f aca="false">t12!C20</f>
        <v>0</v>
      </c>
      <c r="G20" s="1473" t="str">
        <f aca="false">IF(OR(AND(NOT(C20),NOT(D20),NOT(E20),NOT(F20)),AND((OR(C20,D20,E20)),F20)),"OK","ERRORE")</f>
        <v>OK</v>
      </c>
    </row>
    <row r="21" customFormat="false" ht="13.2" hidden="false" customHeight="false" outlineLevel="0" collapsed="false">
      <c r="A21" s="1277" t="str">
        <f aca="false">t1!A21</f>
        <v>CONTRATTISTI</v>
      </c>
      <c r="B21" s="1278" t="str">
        <f aca="false">t1!B21</f>
        <v>000061</v>
      </c>
      <c r="C21" s="1472" t="n">
        <f aca="false">(t1!K21+t1!L21)</f>
        <v>0</v>
      </c>
      <c r="D21" s="1402" t="n">
        <f aca="false">t5!U22+t5!V22</f>
        <v>0</v>
      </c>
      <c r="E21" s="1402" t="n">
        <f aca="false">t4!T30</f>
        <v>0</v>
      </c>
      <c r="F21" s="1403" t="n">
        <f aca="false">t12!C21</f>
        <v>0</v>
      </c>
      <c r="G21" s="1473" t="str">
        <f aca="false">IF(OR(AND(NOT(C21),NOT(D21),NOT(E21),NOT(F21)),AND((OR(C21,D21,E21)),F21)),"OK","ERRORE")</f>
        <v>OK</v>
      </c>
    </row>
    <row r="22" customFormat="false" ht="13.2" hidden="false" customHeight="false" outlineLevel="0" collapsed="false">
      <c r="A22" s="1277" t="str">
        <f aca="false">t1!A22</f>
        <v>COLLABORATORE A T.D. ART. 90 TUEL</v>
      </c>
      <c r="B22" s="1278" t="str">
        <f aca="false">t1!B22</f>
        <v>000096</v>
      </c>
      <c r="C22" s="1472" t="n">
        <f aca="false">(t1!K22+t1!L22)</f>
        <v>0</v>
      </c>
      <c r="D22" s="1402" t="n">
        <f aca="false">t5!U23+t5!V23</f>
        <v>0</v>
      </c>
      <c r="E22" s="1402" t="n">
        <f aca="false">t4!T31</f>
        <v>0</v>
      </c>
      <c r="F22" s="1403" t="n">
        <f aca="false">t12!C22</f>
        <v>0</v>
      </c>
      <c r="G22" s="1473" t="str">
        <f aca="false">IF(OR(AND(NOT(C22),NOT(D22),NOT(E22),NOT(F22)),AND((OR(C22,D22,E22)),F22)),"OK","ERRORE")</f>
        <v>OK</v>
      </c>
    </row>
  </sheetData>
  <sheetProtection algorithmName="SHA-512" hashValue="R3KKJqE2koA0CQa8I8BT6kdU29VvjSRRnjNnaOxfLGL76nU2g/fgggamM53660H5SV3jAla+RxVSN/AJve7gOA==" saltValue="J5dtRYbHuk8rzKooUMTXQA==" spinCount="100000" sheet="true" formatColumns="false" selectLockedCells="true" selectUnlockedCells="true"/>
  <mergeCells count="2">
    <mergeCell ref="A1:G1"/>
    <mergeCell ref="D2:G2"/>
  </mergeCells>
  <printOptions headings="false" gridLines="false" gridLinesSet="true" horizontalCentered="true" verticalCentered="true"/>
  <pageMargins left="0.196527777777778" right="0.196527777777778" top="0.196527777777778"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sheetPr filterMode="false">
    <pageSetUpPr fitToPage="true"/>
  </sheetPr>
  <dimension ref="A1:F22"/>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5" topLeftCell="A6" activePane="bottomLeft" state="frozen"/>
      <selection pane="topLeft" activeCell="A1" activeCellId="0" sqref="A1"/>
      <selection pane="bottomLeft" activeCell="B5" activeCellId="0" sqref="B5"/>
    </sheetView>
  </sheetViews>
  <sheetFormatPr defaultColWidth="8.84765625" defaultRowHeight="10.2" zeroHeight="false" outlineLevelRow="0" outlineLevelCol="0"/>
  <cols>
    <col collapsed="false" customWidth="true" hidden="false" outlineLevel="0" max="1" min="1" style="255" width="43.29"/>
    <col collapsed="false" customWidth="true" hidden="false" outlineLevel="0" max="2" min="2" style="256" width="11.29"/>
    <col collapsed="false" customWidth="true" hidden="false" outlineLevel="0" max="3" min="3" style="256" width="22.29"/>
    <col collapsed="false" customWidth="true" hidden="false" outlineLevel="0" max="4" min="4" style="1296" width="26.72"/>
    <col collapsed="false" customWidth="true" hidden="false" outlineLevel="0" max="5" min="5" style="256" width="15.72"/>
    <col collapsed="false" customWidth="true" hidden="false" outlineLevel="0" max="6" min="6" style="1269" width="9.29"/>
  </cols>
  <sheetData>
    <row r="1" s="255" customFormat="true" ht="43.5" hidden="false" customHeight="true" outlineLevel="0" collapsed="false">
      <c r="A1" s="481" t="str">
        <f aca="false">t1!A1</f>
        <v>REGIONI ED AUTONOMIE LOCALI - anno 2023</v>
      </c>
      <c r="B1" s="481"/>
      <c r="C1" s="481"/>
      <c r="D1" s="481"/>
      <c r="E1" s="481"/>
    </row>
    <row r="2" s="255" customFormat="true" ht="12.75" hidden="false" customHeight="true" outlineLevel="0" collapsed="false">
      <c r="C2" s="534"/>
      <c r="D2" s="534"/>
      <c r="E2" s="534"/>
      <c r="F2" s="301"/>
    </row>
    <row r="3" s="255" customFormat="true" ht="21" hidden="false" customHeight="true" outlineLevel="0" collapsed="false">
      <c r="A3" s="141" t="s">
        <v>1352</v>
      </c>
      <c r="B3" s="256"/>
      <c r="D3" s="1297"/>
      <c r="E3" s="256"/>
    </row>
    <row r="4" customFormat="false" ht="81.75" hidden="false" customHeight="true" outlineLevel="0" collapsed="false">
      <c r="A4" s="1271" t="s">
        <v>1171</v>
      </c>
      <c r="B4" s="1272" t="s">
        <v>1172</v>
      </c>
      <c r="C4" s="1272" t="s">
        <v>1353</v>
      </c>
      <c r="D4" s="1469" t="s">
        <v>1354</v>
      </c>
      <c r="E4" s="1272" t="s">
        <v>1355</v>
      </c>
    </row>
    <row r="5" s="1400" customFormat="true" ht="10.2" hidden="false" customHeight="false" outlineLevel="0" collapsed="false">
      <c r="A5" s="1398"/>
      <c r="B5" s="1313"/>
      <c r="C5" s="1313" t="s">
        <v>1190</v>
      </c>
      <c r="D5" s="1471" t="s">
        <v>1191</v>
      </c>
      <c r="E5" s="1313"/>
      <c r="F5" s="1399"/>
    </row>
    <row r="6" customFormat="false" ht="13.2" hidden="false" customHeight="false" outlineLevel="0" collapsed="false">
      <c r="A6" s="1277" t="str">
        <f aca="false">t1!A6</f>
        <v>SEGRETARIO A</v>
      </c>
      <c r="B6" s="1278" t="str">
        <f aca="false">t1!B6</f>
        <v>0D0102</v>
      </c>
      <c r="C6" s="1402" t="n">
        <f aca="false">t13!Y6</f>
        <v>0</v>
      </c>
      <c r="D6" s="1403" t="n">
        <f aca="false">(t3!K6+t3!L6+t3!M6+t3!N6+t3!O6+t3!P6)+(t12!C6/12)</f>
        <v>0</v>
      </c>
      <c r="E6" s="1473" t="str">
        <f aca="false">IF(OR((NOT(C6)),(AND(C6&gt;=0,D6&gt;0))),"OK","ERRORE")</f>
        <v>OK</v>
      </c>
    </row>
    <row r="7" customFormat="false" ht="13.2" hidden="false" customHeight="false" outlineLevel="0" collapsed="false">
      <c r="A7" s="1277" t="str">
        <f aca="false">t1!A7</f>
        <v>SEGRETARIO B</v>
      </c>
      <c r="B7" s="1278" t="str">
        <f aca="false">t1!B7</f>
        <v>0D0103</v>
      </c>
      <c r="C7" s="1402" t="n">
        <f aca="false">t13!Y7</f>
        <v>0</v>
      </c>
      <c r="D7" s="1403" t="n">
        <f aca="false">(t3!K7+t3!L7+t3!M7+t3!N7+t3!O7+t3!P7)+(t12!C7/12)</f>
        <v>0</v>
      </c>
      <c r="E7" s="1473" t="str">
        <f aca="false">IF(OR((NOT(C7)),(AND(C7&gt;=0,D7&gt;0))),"OK","ERRORE")</f>
        <v>OK</v>
      </c>
    </row>
    <row r="8" customFormat="false" ht="13.2" hidden="false" customHeight="false" outlineLevel="0" collapsed="false">
      <c r="A8" s="1277" t="str">
        <f aca="false">t1!A8</f>
        <v>SEGRETARIO C</v>
      </c>
      <c r="B8" s="1278" t="str">
        <f aca="false">t1!B8</f>
        <v>0D0485</v>
      </c>
      <c r="C8" s="1402" t="n">
        <f aca="false">t13!Y8</f>
        <v>0</v>
      </c>
      <c r="D8" s="1403" t="n">
        <f aca="false">(t3!K8+t3!L8+t3!M8+t3!N8+t3!O8+t3!P8)+(t12!C8/12)</f>
        <v>0</v>
      </c>
      <c r="E8" s="1473" t="str">
        <f aca="false">IF(OR((NOT(C8)),(AND(C8&gt;=0,D8&gt;0))),"OK","ERRORE")</f>
        <v>OK</v>
      </c>
    </row>
    <row r="9" customFormat="false" ht="13.2" hidden="false" customHeight="false" outlineLevel="0" collapsed="false">
      <c r="A9" s="1277" t="str">
        <f aca="false">t1!A9</f>
        <v>DIRETTORE  GENERALE</v>
      </c>
      <c r="B9" s="1278" t="str">
        <f aca="false">t1!B9</f>
        <v>0D0097</v>
      </c>
      <c r="C9" s="1402" t="n">
        <f aca="false">t13!Y9</f>
        <v>0</v>
      </c>
      <c r="D9" s="1403" t="n">
        <f aca="false">(t3!K9+t3!L9+t3!M9+t3!N9+t3!O9+t3!P9)+(t12!C9/12)</f>
        <v>0</v>
      </c>
      <c r="E9" s="1473" t="str">
        <f aca="false">IF(OR((NOT(C9)),(AND(C9&gt;=0,D9&gt;0))),"OK","ERRORE")</f>
        <v>OK</v>
      </c>
    </row>
    <row r="10" customFormat="false" ht="13.2" hidden="false" customHeight="false" outlineLevel="0" collapsed="false">
      <c r="A10" s="1277" t="str">
        <f aca="false">t1!A10</f>
        <v>ALTE SPECIALIZZ. FUORI D.O.</v>
      </c>
      <c r="B10" s="1278" t="str">
        <f aca="false">t1!B10</f>
        <v>0D0095</v>
      </c>
      <c r="C10" s="1402" t="n">
        <f aca="false">t13!Y10</f>
        <v>0</v>
      </c>
      <c r="D10" s="1403" t="n">
        <f aca="false">(t3!K10+t3!L10+t3!M10+t3!N10+t3!O10+t3!P10)+(t12!C10/12)</f>
        <v>0</v>
      </c>
      <c r="E10" s="1473" t="str">
        <f aca="false">IF(OR((NOT(C10)),(AND(C10&gt;=0,D10&gt;0))),"OK","ERRORE")</f>
        <v>OK</v>
      </c>
    </row>
    <row r="11" customFormat="false" ht="13.2" hidden="false" customHeight="false" outlineLevel="0" collapsed="false">
      <c r="A11" s="1277" t="str">
        <f aca="false">t1!A11</f>
        <v>DIRIGENTE A TEMPO DETERMINATO FUORI D.O.</v>
      </c>
      <c r="B11" s="1278" t="str">
        <f aca="false">t1!B11</f>
        <v>0D0098</v>
      </c>
      <c r="C11" s="1402" t="n">
        <f aca="false">t13!Y11</f>
        <v>0</v>
      </c>
      <c r="D11" s="1403" t="n">
        <f aca="false">(t3!K11+t3!L11+t3!M11+t3!N11+t3!O11+t3!P11)+(t12!C11/12)</f>
        <v>0</v>
      </c>
      <c r="E11" s="1473" t="str">
        <f aca="false">IF(OR((NOT(C11)),(AND(C11&gt;=0,D11&gt;0))),"OK","ERRORE")</f>
        <v>OK</v>
      </c>
    </row>
    <row r="12" customFormat="false" ht="13.2" hidden="false" customHeight="false" outlineLevel="0" collapsed="false">
      <c r="A12" s="1277" t="str">
        <f aca="false">t1!A12</f>
        <v>SEGRETARIO GENERALE CCIAA</v>
      </c>
      <c r="B12" s="1278" t="str">
        <f aca="false">t1!B12</f>
        <v>0D0104</v>
      </c>
      <c r="C12" s="1402" t="n">
        <f aca="false">t13!Y12</f>
        <v>0</v>
      </c>
      <c r="D12" s="1403" t="n">
        <f aca="false">(t3!K12+t3!L12+t3!M12+t3!N12+t3!O12+t3!P12)+(t12!C12/12)</f>
        <v>0</v>
      </c>
      <c r="E12" s="1473" t="str">
        <f aca="false">IF(OR((NOT(C12)),(AND(C12&gt;=0,D12&gt;0))),"OK","ERRORE")</f>
        <v>OK</v>
      </c>
    </row>
    <row r="13" customFormat="false" ht="13.2" hidden="false" customHeight="false" outlineLevel="0" collapsed="false">
      <c r="A13" s="1277" t="str">
        <f aca="false">t1!A13</f>
        <v>DIRIGENTE A TEMPO INDETERMINATO</v>
      </c>
      <c r="B13" s="1278" t="str">
        <f aca="false">t1!B13</f>
        <v>0D0164</v>
      </c>
      <c r="C13" s="1402" t="n">
        <f aca="false">t13!Y13</f>
        <v>0</v>
      </c>
      <c r="D13" s="1403" t="n">
        <f aca="false">(t3!K13+t3!L13+t3!M13+t3!N13+t3!O13+t3!P13)+(t12!C13/12)</f>
        <v>0</v>
      </c>
      <c r="E13" s="1473" t="str">
        <f aca="false">IF(OR((NOT(C13)),(AND(C13&gt;=0,D13&gt;0))),"OK","ERRORE")</f>
        <v>OK</v>
      </c>
    </row>
    <row r="14" customFormat="false" ht="13.2" hidden="false" customHeight="false" outlineLevel="0" collapsed="false">
      <c r="A14" s="1277" t="str">
        <f aca="false">t1!A14</f>
        <v>DIRIGENTE A TEMPO DETERMINATO IN D.O.</v>
      </c>
      <c r="B14" s="1278" t="str">
        <f aca="false">t1!B14</f>
        <v>0D0165</v>
      </c>
      <c r="C14" s="1402" t="n">
        <f aca="false">t13!Y14</f>
        <v>0</v>
      </c>
      <c r="D14" s="1403" t="n">
        <f aca="false">(t3!K14+t3!L14+t3!M14+t3!N14+t3!O14+t3!P14)+(t12!C14/12)</f>
        <v>0</v>
      </c>
      <c r="E14" s="1473" t="str">
        <f aca="false">IF(OR((NOT(C14)),(AND(C14&gt;=0,D14&gt;0))),"OK","ERRORE")</f>
        <v>OK</v>
      </c>
    </row>
    <row r="15" customFormat="false" ht="13.2" hidden="false" customHeight="false" outlineLevel="0" collapsed="false">
      <c r="A15" s="1277" t="str">
        <f aca="false">t1!A15</f>
        <v>ALTE SPECIALIZZ. IN D.O. </v>
      </c>
      <c r="B15" s="1278" t="str">
        <f aca="false">t1!B15</f>
        <v>0D0I95</v>
      </c>
      <c r="C15" s="1402" t="n">
        <f aca="false">t13!Y15</f>
        <v>0</v>
      </c>
      <c r="D15" s="1403" t="n">
        <f aca="false">(t3!K15+t3!L15+t3!M15+t3!N15+t3!O15+t3!P15)+(t12!C15/12)</f>
        <v>0</v>
      </c>
      <c r="E15" s="1473" t="str">
        <f aca="false">IF(OR((NOT(C15)),(AND(C15&gt;=0,D15&gt;0))),"OK","ERRORE")</f>
        <v>OK</v>
      </c>
    </row>
    <row r="16" customFormat="false" ht="13.2" hidden="false" customHeight="false" outlineLevel="0" collapsed="false">
      <c r="A16" s="1277" t="str">
        <f aca="false">t1!A16</f>
        <v>RESPONSABILE DEI SERVIZI O DEGLI UFFICI IN D.O</v>
      </c>
      <c r="B16" s="1278" t="str">
        <f aca="false">t1!B16</f>
        <v>0D0I96</v>
      </c>
      <c r="C16" s="1402" t="n">
        <f aca="false">t13!Y16</f>
        <v>0</v>
      </c>
      <c r="D16" s="1403" t="n">
        <f aca="false">(t3!K16+t3!L16+t3!M16+t3!N16+t3!O16+t3!P16)+(t12!C16/12)</f>
        <v>0</v>
      </c>
      <c r="E16" s="1473" t="str">
        <f aca="false">IF(OR((NOT(C16)),(AND(C16&gt;=0,D16&gt;0))),"OK","ERRORE")</f>
        <v>OK</v>
      </c>
    </row>
    <row r="17" customFormat="false" ht="13.2" hidden="false" customHeight="false" outlineLevel="0" collapsed="false">
      <c r="A17" s="1277" t="str">
        <f aca="false">t1!A17</f>
        <v>FUNZIONARI ED ELEVATA QUALIFICAZIONE</v>
      </c>
      <c r="B17" s="1278" t="str">
        <f aca="false">t1!B17</f>
        <v>0FZEQF</v>
      </c>
      <c r="C17" s="1402" t="n">
        <f aca="false">t13!Y17</f>
        <v>0</v>
      </c>
      <c r="D17" s="1403" t="n">
        <f aca="false">(t3!K17+t3!L17+t3!M17+t3!N17+t3!O17+t3!P17)+(t12!C17/12)</f>
        <v>0</v>
      </c>
      <c r="E17" s="1473" t="str">
        <f aca="false">IF(OR((NOT(C17)),(AND(C17&gt;=0,D17&gt;0))),"OK","ERRORE")</f>
        <v>OK</v>
      </c>
    </row>
    <row r="18" customFormat="false" ht="13.2" hidden="false" customHeight="false" outlineLevel="0" collapsed="false">
      <c r="A18" s="1277" t="str">
        <f aca="false">t1!A18</f>
        <v>ISTRUTTORI</v>
      </c>
      <c r="B18" s="1278" t="str">
        <f aca="false">t1!B18</f>
        <v>0IR000</v>
      </c>
      <c r="C18" s="1402" t="n">
        <f aca="false">t13!Y18</f>
        <v>0</v>
      </c>
      <c r="D18" s="1403" t="n">
        <f aca="false">(t3!K18+t3!L18+t3!M18+t3!N18+t3!O18+t3!P18)+(t12!C18/12)</f>
        <v>0</v>
      </c>
      <c r="E18" s="1473" t="str">
        <f aca="false">IF(OR((NOT(C18)),(AND(C18&gt;=0,D18&gt;0))),"OK","ERRORE")</f>
        <v>OK</v>
      </c>
    </row>
    <row r="19" customFormat="false" ht="13.2" hidden="false" customHeight="false" outlineLevel="0" collapsed="false">
      <c r="A19" s="1277" t="str">
        <f aca="false">t1!A19</f>
        <v>OPERATORI ESPERTI</v>
      </c>
      <c r="B19" s="1278" t="str">
        <f aca="false">t1!B19</f>
        <v>0OEESP</v>
      </c>
      <c r="C19" s="1402" t="n">
        <f aca="false">t13!Y19</f>
        <v>0</v>
      </c>
      <c r="D19" s="1403" t="n">
        <f aca="false">(t3!K19+t3!L19+t3!M19+t3!N19+t3!O19+t3!P19)+(t12!C19/12)</f>
        <v>0</v>
      </c>
      <c r="E19" s="1473" t="str">
        <f aca="false">IF(OR((NOT(C19)),(AND(C19&gt;=0,D19&gt;0))),"OK","ERRORE")</f>
        <v>OK</v>
      </c>
    </row>
    <row r="20" customFormat="false" ht="13.2" hidden="false" customHeight="false" outlineLevel="0" collapsed="false">
      <c r="A20" s="1277" t="str">
        <f aca="false">t1!A20</f>
        <v>OPERATORI</v>
      </c>
      <c r="B20" s="1278" t="str">
        <f aca="false">t1!B20</f>
        <v>0OP000</v>
      </c>
      <c r="C20" s="1402" t="n">
        <f aca="false">t13!Y20</f>
        <v>0</v>
      </c>
      <c r="D20" s="1403" t="n">
        <f aca="false">(t3!K20+t3!L20+t3!M20+t3!N20+t3!O20+t3!P20)+(t12!C20/12)</f>
        <v>0</v>
      </c>
      <c r="E20" s="1473" t="str">
        <f aca="false">IF(OR((NOT(C20)),(AND(C20&gt;=0,D20&gt;0))),"OK","ERRORE")</f>
        <v>OK</v>
      </c>
    </row>
    <row r="21" customFormat="false" ht="13.2" hidden="false" customHeight="false" outlineLevel="0" collapsed="false">
      <c r="A21" s="1277" t="str">
        <f aca="false">t1!A21</f>
        <v>CONTRATTISTI</v>
      </c>
      <c r="B21" s="1278" t="str">
        <f aca="false">t1!B21</f>
        <v>000061</v>
      </c>
      <c r="C21" s="1402" t="n">
        <f aca="false">t13!Y21</f>
        <v>0</v>
      </c>
      <c r="D21" s="1403" t="n">
        <f aca="false">(t3!K21+t3!L21+t3!M21+t3!N21+t3!O21+t3!P21)+(t12!C21/12)</f>
        <v>0</v>
      </c>
      <c r="E21" s="1473" t="str">
        <f aca="false">IF(OR((NOT(C21)),(AND(C21&gt;=0,D21&gt;0))),"OK","ERRORE")</f>
        <v>OK</v>
      </c>
    </row>
    <row r="22" customFormat="false" ht="13.2" hidden="false" customHeight="false" outlineLevel="0" collapsed="false">
      <c r="A22" s="1277" t="str">
        <f aca="false">t1!A22</f>
        <v>COLLABORATORE A T.D. ART. 90 TUEL</v>
      </c>
      <c r="B22" s="1278" t="str">
        <f aca="false">t1!B22</f>
        <v>000096</v>
      </c>
      <c r="C22" s="1402" t="n">
        <f aca="false">t13!Y22</f>
        <v>0</v>
      </c>
      <c r="D22" s="1403" t="n">
        <f aca="false">(t3!K22+t3!L22+t3!M22+t3!N22+t3!O22+t3!P22)+(t12!C22/12)</f>
        <v>0</v>
      </c>
      <c r="E22" s="1473" t="str">
        <f aca="false">IF(OR((NOT(C22)),(AND(C22&gt;=0,D22&gt;0))),"OK","ERRORE")</f>
        <v>OK</v>
      </c>
    </row>
  </sheetData>
  <sheetProtection algorithmName="SHA-512" hashValue="V5XxwZfOV4z0zQ7BmArQpVltJDThbc0gnhmkoT3XuQSBlObQVimwehvvzx+7tk5sY1YEpY9ytfBmLX2fCckRJA==" saltValue="4ETqz3KVIXQW5HSx5i4egA==" spinCount="100000" sheet="true" formatColumns="false" selectLockedCells="true" selectUnlockedCells="true"/>
  <mergeCells count="2">
    <mergeCell ref="A1:E1"/>
    <mergeCell ref="C2:E2"/>
  </mergeCells>
  <printOptions headings="false" gridLines="false" gridLinesSet="true" horizontalCentered="true" verticalCentered="true"/>
  <pageMargins left="0.196527777777778" right="0.196527777777778" top="0.196527777777778"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sheetPr filterMode="false">
    <pageSetUpPr fitToPage="true"/>
  </sheetPr>
  <dimension ref="A1:M22"/>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B5" activeCellId="0" sqref="B5"/>
    </sheetView>
  </sheetViews>
  <sheetFormatPr defaultColWidth="8.84765625" defaultRowHeight="10.2" zeroHeight="false" outlineLevelRow="0" outlineLevelCol="0"/>
  <cols>
    <col collapsed="false" customWidth="true" hidden="false" outlineLevel="0" max="1" min="1" style="255" width="38.71"/>
    <col collapsed="false" customWidth="true" hidden="false" outlineLevel="0" max="2" min="2" style="256" width="10"/>
    <col collapsed="false" customWidth="true" hidden="false" outlineLevel="0" max="8" min="3" style="256" width="11.72"/>
    <col collapsed="false" customWidth="true" hidden="false" outlineLevel="0" max="9" min="9" style="256" width="13.72"/>
    <col collapsed="false" customWidth="true" hidden="false" outlineLevel="0" max="11" min="10" style="256" width="16.72"/>
    <col collapsed="false" customWidth="true" hidden="false" outlineLevel="0" max="12" min="12" style="0" width="58.71"/>
  </cols>
  <sheetData>
    <row r="1" s="255" customFormat="true" ht="43.5" hidden="false" customHeight="true" outlineLevel="0" collapsed="false">
      <c r="A1" s="1474" t="str">
        <f aca="false">t1!A1</f>
        <v>REGIONI ED AUTONOMIE LOCALI - anno 2023</v>
      </c>
      <c r="B1" s="1474"/>
      <c r="C1" s="1474"/>
      <c r="D1" s="1474"/>
      <c r="E1" s="1474"/>
      <c r="F1" s="1474"/>
      <c r="G1" s="1474"/>
      <c r="H1" s="1474"/>
      <c r="I1" s="1474"/>
      <c r="J1" s="1474"/>
      <c r="K1" s="1474"/>
      <c r="L1" s="1474"/>
      <c r="M1" s="1285"/>
    </row>
    <row r="2" s="255" customFormat="true" ht="12.75" hidden="false" customHeight="true" outlineLevel="0" collapsed="false">
      <c r="D2" s="534"/>
      <c r="E2" s="534"/>
      <c r="F2" s="534"/>
      <c r="G2" s="534"/>
      <c r="H2" s="534"/>
      <c r="I2" s="534"/>
      <c r="J2" s="534"/>
      <c r="K2" s="534"/>
    </row>
    <row r="3" s="255" customFormat="true" ht="29.25" hidden="false" customHeight="true" outlineLevel="0" collapsed="false">
      <c r="A3" s="141" t="s">
        <v>1356</v>
      </c>
      <c r="B3" s="256"/>
      <c r="C3" s="256"/>
    </row>
    <row r="4" customFormat="false" ht="51" hidden="false" customHeight="false" outlineLevel="0" collapsed="false">
      <c r="A4" s="1271" t="s">
        <v>1171</v>
      </c>
      <c r="B4" s="1272" t="s">
        <v>1172</v>
      </c>
      <c r="C4" s="1272" t="s">
        <v>1357</v>
      </c>
      <c r="D4" s="1272" t="s">
        <v>1358</v>
      </c>
      <c r="E4" s="1272" t="s">
        <v>1359</v>
      </c>
      <c r="F4" s="1272" t="s">
        <v>1360</v>
      </c>
      <c r="G4" s="1272" t="s">
        <v>1361</v>
      </c>
      <c r="H4" s="1272" t="s">
        <v>1362</v>
      </c>
      <c r="I4" s="1272" t="s">
        <v>1363</v>
      </c>
      <c r="J4" s="1272" t="s">
        <v>1364</v>
      </c>
      <c r="K4" s="1272" t="s">
        <v>1365</v>
      </c>
      <c r="L4" s="1272" t="s">
        <v>971</v>
      </c>
    </row>
    <row r="5" s="1400" customFormat="true" ht="51" hidden="false" customHeight="false" outlineLevel="0" collapsed="false">
      <c r="A5" s="1398"/>
      <c r="B5" s="1313"/>
      <c r="C5" s="1313" t="s">
        <v>1190</v>
      </c>
      <c r="D5" s="1313" t="s">
        <v>1191</v>
      </c>
      <c r="E5" s="1313" t="s">
        <v>1192</v>
      </c>
      <c r="F5" s="1313" t="s">
        <v>1193</v>
      </c>
      <c r="G5" s="1313" t="s">
        <v>1194</v>
      </c>
      <c r="H5" s="1313" t="s">
        <v>1204</v>
      </c>
      <c r="I5" s="1313"/>
      <c r="J5" s="1475" t="s">
        <v>1366</v>
      </c>
      <c r="K5" s="1475" t="s">
        <v>1367</v>
      </c>
      <c r="L5" s="1476"/>
    </row>
    <row r="6" s="1478" customFormat="true" ht="13.2" hidden="false" customHeight="false" outlineLevel="0" collapsed="false">
      <c r="A6" s="1277" t="str">
        <f aca="false">t1!A6</f>
        <v>SEGRETARIO A</v>
      </c>
      <c r="B6" s="1278" t="str">
        <f aca="false">t1!B6</f>
        <v>0D0102</v>
      </c>
      <c r="C6" s="1402" t="n">
        <f aca="false">t11!W8+t11!X8</f>
        <v>0</v>
      </c>
      <c r="D6" s="1402" t="n">
        <f aca="false">t1!K6+t1!L6</f>
        <v>0</v>
      </c>
      <c r="E6" s="1402" t="n">
        <f aca="false">t3!K6+t3!L6+t3!M6+t3!N6+t3!O6+t3!P6</f>
        <v>0</v>
      </c>
      <c r="F6" s="1402" t="n">
        <f aca="false">t4!T15</f>
        <v>0</v>
      </c>
      <c r="G6" s="1292" t="n">
        <f aca="false">t4!C32</f>
        <v>0</v>
      </c>
      <c r="H6" s="1402" t="n">
        <f aca="false">t5!U7+t5!V7</f>
        <v>0</v>
      </c>
      <c r="I6" s="1473" t="str">
        <f aca="false">IF(AND(J6="OK",K6="OK"),"OK","ERRORE")</f>
        <v>OK</v>
      </c>
      <c r="J6" s="1473" t="str">
        <f aca="false">IF(AND(C6&gt;0,D6=0,E6=0,F6=0,G6=0,H6=0),"KO","OK")</f>
        <v>OK</v>
      </c>
      <c r="K6" s="1473" t="str">
        <f aca="false">IF(AND(C6=0,OR(D6&gt;0,E6&gt;0,F6&gt;0,G6&gt;0,H6&gt;0)),"KO","OK")</f>
        <v>OK</v>
      </c>
      <c r="L6" s="1477" t="str">
        <f aca="false">IF(K6="KO",$K$5,IF(J6="KO",$J$5,""))</f>
        <v/>
      </c>
    </row>
    <row r="7" customFormat="false" ht="13.2" hidden="false" customHeight="false" outlineLevel="0" collapsed="false">
      <c r="A7" s="1277" t="str">
        <f aca="false">t1!A7</f>
        <v>SEGRETARIO B</v>
      </c>
      <c r="B7" s="1278" t="str">
        <f aca="false">t1!B7</f>
        <v>0D0103</v>
      </c>
      <c r="C7" s="1402" t="n">
        <f aca="false">t11!W9+t11!X9</f>
        <v>0</v>
      </c>
      <c r="D7" s="1402" t="n">
        <f aca="false">t1!K7+t1!L7</f>
        <v>0</v>
      </c>
      <c r="E7" s="1402" t="n">
        <f aca="false">t3!K7+t3!L7+t3!M7+t3!N7+t3!O7+t3!P7</f>
        <v>0</v>
      </c>
      <c r="F7" s="1402" t="n">
        <f aca="false">t4!T16</f>
        <v>0</v>
      </c>
      <c r="G7" s="1292" t="n">
        <f aca="false">t4!D32</f>
        <v>0</v>
      </c>
      <c r="H7" s="1402" t="n">
        <f aca="false">t5!U8+t5!V8</f>
        <v>0</v>
      </c>
      <c r="I7" s="1473" t="str">
        <f aca="false">IF(AND(J7="OK",K7="OK"),"OK","ERRORE")</f>
        <v>OK</v>
      </c>
      <c r="J7" s="1473" t="str">
        <f aca="false">IF(AND(C7&gt;0,D7=0,E7=0,F7=0,G7=0,H7=0),"KO","OK")</f>
        <v>OK</v>
      </c>
      <c r="K7" s="1473" t="str">
        <f aca="false">IF(AND(C7=0,OR(D7&gt;0,E7&gt;0,F7&gt;0,G7&gt;0,H7&gt;0)),"KO","OK")</f>
        <v>OK</v>
      </c>
      <c r="L7" s="1477" t="str">
        <f aca="false">IF(K7="KO",$K$5,IF(J7="KO",$J$5,""))</f>
        <v/>
      </c>
    </row>
    <row r="8" customFormat="false" ht="13.2" hidden="false" customHeight="false" outlineLevel="0" collapsed="false">
      <c r="A8" s="1277" t="str">
        <f aca="false">t1!A8</f>
        <v>SEGRETARIO C</v>
      </c>
      <c r="B8" s="1278" t="str">
        <f aca="false">t1!B8</f>
        <v>0D0485</v>
      </c>
      <c r="C8" s="1402" t="n">
        <f aca="false">t11!W10+t11!X10</f>
        <v>0</v>
      </c>
      <c r="D8" s="1402" t="n">
        <f aca="false">t1!K8+t1!L8</f>
        <v>0</v>
      </c>
      <c r="E8" s="1402" t="n">
        <f aca="false">t3!K8+t3!L8+t3!M8+t3!N8+t3!O8+t3!P8</f>
        <v>0</v>
      </c>
      <c r="F8" s="1402" t="n">
        <f aca="false">t4!T17</f>
        <v>0</v>
      </c>
      <c r="G8" s="1292" t="n">
        <f aca="false">t4!E32</f>
        <v>0</v>
      </c>
      <c r="H8" s="1402" t="n">
        <f aca="false">t5!U9+t5!V9</f>
        <v>0</v>
      </c>
      <c r="I8" s="1473" t="str">
        <f aca="false">IF(AND(J8="OK",K8="OK"),"OK","ERRORE")</f>
        <v>OK</v>
      </c>
      <c r="J8" s="1473" t="str">
        <f aca="false">IF(AND(C8&gt;0,D8=0,E8=0,F8=0,G8=0,H8=0),"KO","OK")</f>
        <v>OK</v>
      </c>
      <c r="K8" s="1473" t="str">
        <f aca="false">IF(AND(C8=0,OR(D8&gt;0,E8&gt;0,F8&gt;0,G8&gt;0,H8&gt;0)),"KO","OK")</f>
        <v>OK</v>
      </c>
      <c r="L8" s="1477" t="str">
        <f aca="false">IF(K8="KO",$K$5,IF(J8="KO",$J$5,""))</f>
        <v/>
      </c>
    </row>
    <row r="9" customFormat="false" ht="13.2" hidden="false" customHeight="false" outlineLevel="0" collapsed="false">
      <c r="A9" s="1277" t="str">
        <f aca="false">t1!A9</f>
        <v>DIRETTORE  GENERALE</v>
      </c>
      <c r="B9" s="1278" t="str">
        <f aca="false">t1!B9</f>
        <v>0D0097</v>
      </c>
      <c r="C9" s="1402" t="n">
        <f aca="false">t11!W11+t11!X11</f>
        <v>0</v>
      </c>
      <c r="D9" s="1402" t="n">
        <f aca="false">t1!K9+t1!L9</f>
        <v>0</v>
      </c>
      <c r="E9" s="1402" t="n">
        <f aca="false">t3!K9+t3!L9+t3!M9+t3!N9+t3!O9+t3!P9</f>
        <v>0</v>
      </c>
      <c r="F9" s="1402" t="n">
        <f aca="false">t4!T18</f>
        <v>0</v>
      </c>
      <c r="G9" s="1292" t="n">
        <f aca="false">t4!F32</f>
        <v>0</v>
      </c>
      <c r="H9" s="1402" t="n">
        <f aca="false">t5!U10+t5!V10</f>
        <v>0</v>
      </c>
      <c r="I9" s="1473" t="str">
        <f aca="false">IF(AND(J9="OK",K9="OK"),"OK","ERRORE")</f>
        <v>OK</v>
      </c>
      <c r="J9" s="1473" t="str">
        <f aca="false">IF(AND(C9&gt;0,D9=0,E9=0,F9=0,G9=0,H9=0),"KO","OK")</f>
        <v>OK</v>
      </c>
      <c r="K9" s="1473" t="str">
        <f aca="false">IF(AND(C9=0,OR(D9&gt;0,E9&gt;0,F9&gt;0,G9&gt;0,H9&gt;0)),"KO","OK")</f>
        <v>OK</v>
      </c>
      <c r="L9" s="1477" t="str">
        <f aca="false">IF(K9="KO",$K$5,IF(J9="KO",$J$5,""))</f>
        <v/>
      </c>
    </row>
    <row r="10" customFormat="false" ht="13.2" hidden="false" customHeight="false" outlineLevel="0" collapsed="false">
      <c r="A10" s="1277" t="str">
        <f aca="false">t1!A10</f>
        <v>ALTE SPECIALIZZ. FUORI D.O.</v>
      </c>
      <c r="B10" s="1278" t="str">
        <f aca="false">t1!B10</f>
        <v>0D0095</v>
      </c>
      <c r="C10" s="1402" t="n">
        <f aca="false">t11!W12+t11!X12</f>
        <v>0</v>
      </c>
      <c r="D10" s="1402" t="n">
        <f aca="false">t1!K10+t1!L10</f>
        <v>0</v>
      </c>
      <c r="E10" s="1402" t="n">
        <f aca="false">t3!K10+t3!L10+t3!M10+t3!N10+t3!O10+t3!P10</f>
        <v>0</v>
      </c>
      <c r="F10" s="1402" t="n">
        <f aca="false">t4!T19</f>
        <v>0</v>
      </c>
      <c r="G10" s="1292" t="n">
        <f aca="false">t4!G32</f>
        <v>0</v>
      </c>
      <c r="H10" s="1402" t="n">
        <f aca="false">t5!U11+t5!V11</f>
        <v>0</v>
      </c>
      <c r="I10" s="1473" t="str">
        <f aca="false">IF(AND(J10="OK",K10="OK"),"OK","ERRORE")</f>
        <v>OK</v>
      </c>
      <c r="J10" s="1473" t="str">
        <f aca="false">IF(AND(C10&gt;0,D10=0,E10=0,F10=0,G10=0,H10=0),"KO","OK")</f>
        <v>OK</v>
      </c>
      <c r="K10" s="1473" t="str">
        <f aca="false">IF(AND(C10=0,OR(D10&gt;0,E10&gt;0,F10&gt;0,G10&gt;0,H10&gt;0)),"KO","OK")</f>
        <v>OK</v>
      </c>
      <c r="L10" s="1477" t="str">
        <f aca="false">IF(K10="KO",$K$5,IF(J10="KO",$J$5,""))</f>
        <v/>
      </c>
    </row>
    <row r="11" customFormat="false" ht="13.2" hidden="false" customHeight="false" outlineLevel="0" collapsed="false">
      <c r="A11" s="1277" t="str">
        <f aca="false">t1!A11</f>
        <v>DIRIGENTE A TEMPO DETERMINATO FUORI D.O.</v>
      </c>
      <c r="B11" s="1278" t="str">
        <f aca="false">t1!B11</f>
        <v>0D0098</v>
      </c>
      <c r="C11" s="1402" t="n">
        <f aca="false">t11!W13+t11!X13</f>
        <v>0</v>
      </c>
      <c r="D11" s="1402" t="n">
        <f aca="false">t1!K11+t1!L11</f>
        <v>0</v>
      </c>
      <c r="E11" s="1402" t="n">
        <f aca="false">t3!K11+t3!L11+t3!M11+t3!N11+t3!O11+t3!P11</f>
        <v>0</v>
      </c>
      <c r="F11" s="1402" t="n">
        <f aca="false">t4!T20</f>
        <v>0</v>
      </c>
      <c r="G11" s="1292" t="n">
        <f aca="false">t4!H32</f>
        <v>0</v>
      </c>
      <c r="H11" s="1402" t="n">
        <f aca="false">t5!U12+t5!V12</f>
        <v>0</v>
      </c>
      <c r="I11" s="1473" t="str">
        <f aca="false">IF(AND(J11="OK",K11="OK"),"OK","ERRORE")</f>
        <v>OK</v>
      </c>
      <c r="J11" s="1473" t="str">
        <f aca="false">IF(AND(C11&gt;0,D11=0,E11=0,F11=0,G11=0,H11=0),"KO","OK")</f>
        <v>OK</v>
      </c>
      <c r="K11" s="1473" t="str">
        <f aca="false">IF(AND(C11=0,OR(D11&gt;0,E11&gt;0,F11&gt;0,G11&gt;0,H11&gt;0)),"KO","OK")</f>
        <v>OK</v>
      </c>
      <c r="L11" s="1477" t="str">
        <f aca="false">IF(K11="KO",$K$5,IF(J11="KO",$J$5,""))</f>
        <v/>
      </c>
    </row>
    <row r="12" customFormat="false" ht="13.2" hidden="false" customHeight="false" outlineLevel="0" collapsed="false">
      <c r="A12" s="1277" t="str">
        <f aca="false">t1!A12</f>
        <v>SEGRETARIO GENERALE CCIAA</v>
      </c>
      <c r="B12" s="1278" t="str">
        <f aca="false">t1!B12</f>
        <v>0D0104</v>
      </c>
      <c r="C12" s="1402" t="n">
        <f aca="false">t11!W14+t11!X14</f>
        <v>0</v>
      </c>
      <c r="D12" s="1402" t="n">
        <f aca="false">t1!K12+t1!L12</f>
        <v>0</v>
      </c>
      <c r="E12" s="1402" t="n">
        <f aca="false">t3!K12+t3!L12+t3!M12+t3!N12+t3!O12+t3!P12</f>
        <v>0</v>
      </c>
      <c r="F12" s="1402" t="n">
        <f aca="false">t4!T21</f>
        <v>0</v>
      </c>
      <c r="G12" s="1292" t="n">
        <f aca="false">t4!I32</f>
        <v>0</v>
      </c>
      <c r="H12" s="1402" t="n">
        <f aca="false">t5!U13+t5!V13</f>
        <v>0</v>
      </c>
      <c r="I12" s="1473" t="str">
        <f aca="false">IF(AND(J12="OK",K12="OK"),"OK","ERRORE")</f>
        <v>OK</v>
      </c>
      <c r="J12" s="1473" t="str">
        <f aca="false">IF(AND(C12&gt;0,D12=0,E12=0,F12=0,G12=0,H12=0),"KO","OK")</f>
        <v>OK</v>
      </c>
      <c r="K12" s="1473" t="str">
        <f aca="false">IF(AND(C12=0,OR(D12&gt;0,E12&gt;0,F12&gt;0,G12&gt;0,H12&gt;0)),"KO","OK")</f>
        <v>OK</v>
      </c>
      <c r="L12" s="1477" t="str">
        <f aca="false">IF(K12="KO",$K$5,IF(J12="KO",$J$5,""))</f>
        <v/>
      </c>
    </row>
    <row r="13" customFormat="false" ht="13.2" hidden="false" customHeight="false" outlineLevel="0" collapsed="false">
      <c r="A13" s="1277" t="str">
        <f aca="false">t1!A13</f>
        <v>DIRIGENTE A TEMPO INDETERMINATO</v>
      </c>
      <c r="B13" s="1278" t="str">
        <f aca="false">t1!B13</f>
        <v>0D0164</v>
      </c>
      <c r="C13" s="1402" t="n">
        <f aca="false">t11!W15+t11!X15</f>
        <v>0</v>
      </c>
      <c r="D13" s="1402" t="n">
        <f aca="false">t1!K13+t1!L13</f>
        <v>0</v>
      </c>
      <c r="E13" s="1402" t="n">
        <f aca="false">t3!K13+t3!L13+t3!M13+t3!N13+t3!O13+t3!P13</f>
        <v>0</v>
      </c>
      <c r="F13" s="1402" t="n">
        <f aca="false">t4!T22</f>
        <v>0</v>
      </c>
      <c r="G13" s="1292" t="n">
        <f aca="false">t4!J32</f>
        <v>0</v>
      </c>
      <c r="H13" s="1402" t="n">
        <f aca="false">t5!U14+t5!V14</f>
        <v>0</v>
      </c>
      <c r="I13" s="1473" t="str">
        <f aca="false">IF(AND(J13="OK",K13="OK"),"OK","ERRORE")</f>
        <v>OK</v>
      </c>
      <c r="J13" s="1473" t="str">
        <f aca="false">IF(AND(C13&gt;0,D13=0,E13=0,F13=0,G13=0,H13=0),"KO","OK")</f>
        <v>OK</v>
      </c>
      <c r="K13" s="1473" t="str">
        <f aca="false">IF(AND(C13=0,OR(D13&gt;0,E13&gt;0,F13&gt;0,G13&gt;0,H13&gt;0)),"KO","OK")</f>
        <v>OK</v>
      </c>
      <c r="L13" s="1477" t="str">
        <f aca="false">IF(K13="KO",$K$5,IF(J13="KO",$J$5,""))</f>
        <v/>
      </c>
    </row>
    <row r="14" customFormat="false" ht="13.2" hidden="false" customHeight="false" outlineLevel="0" collapsed="false">
      <c r="A14" s="1277" t="str">
        <f aca="false">t1!A14</f>
        <v>DIRIGENTE A TEMPO DETERMINATO IN D.O.</v>
      </c>
      <c r="B14" s="1278" t="str">
        <f aca="false">t1!B14</f>
        <v>0D0165</v>
      </c>
      <c r="C14" s="1402" t="n">
        <f aca="false">t11!W16+t11!X16</f>
        <v>0</v>
      </c>
      <c r="D14" s="1402" t="n">
        <f aca="false">t1!K14+t1!L14</f>
        <v>0</v>
      </c>
      <c r="E14" s="1402" t="n">
        <f aca="false">t3!K14+t3!L14+t3!M14+t3!N14+t3!O14+t3!P14</f>
        <v>0</v>
      </c>
      <c r="F14" s="1402" t="n">
        <f aca="false">t4!T23</f>
        <v>0</v>
      </c>
      <c r="G14" s="1292" t="n">
        <f aca="false">t4!K32</f>
        <v>0</v>
      </c>
      <c r="H14" s="1402" t="n">
        <f aca="false">t5!U15+t5!V15</f>
        <v>0</v>
      </c>
      <c r="I14" s="1473" t="str">
        <f aca="false">IF(AND(J14="OK",K14="OK"),"OK","ERRORE")</f>
        <v>OK</v>
      </c>
      <c r="J14" s="1473" t="str">
        <f aca="false">IF(AND(C14&gt;0,D14=0,E14=0,F14=0,G14=0,H14=0),"KO","OK")</f>
        <v>OK</v>
      </c>
      <c r="K14" s="1473" t="str">
        <f aca="false">IF(AND(C14=0,OR(D14&gt;0,E14&gt;0,F14&gt;0,G14&gt;0,H14&gt;0)),"KO","OK")</f>
        <v>OK</v>
      </c>
      <c r="L14" s="1477" t="str">
        <f aca="false">IF(K14="KO",$K$5,IF(J14="KO",$J$5,""))</f>
        <v/>
      </c>
    </row>
    <row r="15" customFormat="false" ht="13.2" hidden="false" customHeight="false" outlineLevel="0" collapsed="false">
      <c r="A15" s="1277" t="str">
        <f aca="false">t1!A15</f>
        <v>ALTE SPECIALIZZ. IN D.O. </v>
      </c>
      <c r="B15" s="1278" t="str">
        <f aca="false">t1!B15</f>
        <v>0D0I95</v>
      </c>
      <c r="C15" s="1402" t="n">
        <f aca="false">t11!W17+t11!X17</f>
        <v>0</v>
      </c>
      <c r="D15" s="1402" t="n">
        <f aca="false">t1!K15+t1!L15</f>
        <v>0</v>
      </c>
      <c r="E15" s="1402" t="n">
        <f aca="false">t3!K15+t3!L15+t3!M15+t3!N15+t3!O15+t3!P15</f>
        <v>0</v>
      </c>
      <c r="F15" s="1402" t="n">
        <f aca="false">t4!T24</f>
        <v>0</v>
      </c>
      <c r="G15" s="1292" t="n">
        <f aca="false">t4!L32</f>
        <v>0</v>
      </c>
      <c r="H15" s="1402" t="n">
        <f aca="false">t5!U16+t5!V16</f>
        <v>0</v>
      </c>
      <c r="I15" s="1473" t="str">
        <f aca="false">IF(AND(J15="OK",K15="OK"),"OK","ERRORE")</f>
        <v>OK</v>
      </c>
      <c r="J15" s="1473" t="str">
        <f aca="false">IF(AND(C15&gt;0,D15=0,E15=0,F15=0,G15=0,H15=0),"KO","OK")</f>
        <v>OK</v>
      </c>
      <c r="K15" s="1473" t="str">
        <f aca="false">IF(AND(C15=0,OR(D15&gt;0,E15&gt;0,F15&gt;0,G15&gt;0,H15&gt;0)),"KO","OK")</f>
        <v>OK</v>
      </c>
      <c r="L15" s="1477" t="str">
        <f aca="false">IF(K15="KO",$K$5,IF(J15="KO",$J$5,""))</f>
        <v/>
      </c>
    </row>
    <row r="16" customFormat="false" ht="13.2" hidden="false" customHeight="false" outlineLevel="0" collapsed="false">
      <c r="A16" s="1277" t="str">
        <f aca="false">t1!A16</f>
        <v>RESPONSABILE DEI SERVIZI O DEGLI UFFICI IN D.O</v>
      </c>
      <c r="B16" s="1278" t="str">
        <f aca="false">t1!B16</f>
        <v>0D0I96</v>
      </c>
      <c r="C16" s="1402" t="n">
        <f aca="false">t11!W18+t11!X18</f>
        <v>0</v>
      </c>
      <c r="D16" s="1402" t="n">
        <f aca="false">t1!K16+t1!L16</f>
        <v>0</v>
      </c>
      <c r="E16" s="1402" t="n">
        <f aca="false">t3!K16+t3!L16+t3!M16+t3!N16+t3!O16+t3!P16</f>
        <v>0</v>
      </c>
      <c r="F16" s="1402" t="n">
        <f aca="false">t4!T25</f>
        <v>0</v>
      </c>
      <c r="G16" s="1292" t="n">
        <f aca="false">t4!M32</f>
        <v>0</v>
      </c>
      <c r="H16" s="1402" t="n">
        <f aca="false">t5!U17+t5!V17</f>
        <v>0</v>
      </c>
      <c r="I16" s="1473" t="str">
        <f aca="false">IF(AND(J16="OK",K16="OK"),"OK","ERRORE")</f>
        <v>OK</v>
      </c>
      <c r="J16" s="1473" t="str">
        <f aca="false">IF(AND(C16&gt;0,D16=0,E16=0,F16=0,G16=0,H16=0),"KO","OK")</f>
        <v>OK</v>
      </c>
      <c r="K16" s="1473" t="str">
        <f aca="false">IF(AND(C16=0,OR(D16&gt;0,E16&gt;0,F16&gt;0,G16&gt;0,H16&gt;0)),"KO","OK")</f>
        <v>OK</v>
      </c>
      <c r="L16" s="1477" t="str">
        <f aca="false">IF(K16="KO",$K$5,IF(J16="KO",$J$5,""))</f>
        <v/>
      </c>
    </row>
    <row r="17" customFormat="false" ht="13.2" hidden="false" customHeight="false" outlineLevel="0" collapsed="false">
      <c r="A17" s="1277" t="str">
        <f aca="false">t1!A17</f>
        <v>FUNZIONARI ED ELEVATA QUALIFICAZIONE</v>
      </c>
      <c r="B17" s="1278" t="str">
        <f aca="false">t1!B17</f>
        <v>0FZEQF</v>
      </c>
      <c r="C17" s="1402" t="n">
        <f aca="false">t11!W19+t11!X19</f>
        <v>0</v>
      </c>
      <c r="D17" s="1402" t="n">
        <f aca="false">t1!K17+t1!L17</f>
        <v>0</v>
      </c>
      <c r="E17" s="1402" t="n">
        <f aca="false">t3!K17+t3!L17+t3!M17+t3!N17+t3!O17+t3!P17</f>
        <v>0</v>
      </c>
      <c r="F17" s="1402" t="n">
        <f aca="false">t4!T26</f>
        <v>0</v>
      </c>
      <c r="G17" s="1292" t="n">
        <f aca="false">t4!N32</f>
        <v>0</v>
      </c>
      <c r="H17" s="1402" t="n">
        <f aca="false">t5!U18+t5!V18</f>
        <v>0</v>
      </c>
      <c r="I17" s="1473" t="str">
        <f aca="false">IF(AND(J17="OK",K17="OK"),"OK","ERRORE")</f>
        <v>OK</v>
      </c>
      <c r="J17" s="1473" t="str">
        <f aca="false">IF(AND(C17&gt;0,D17=0,E17=0,F17=0,G17=0,H17=0),"KO","OK")</f>
        <v>OK</v>
      </c>
      <c r="K17" s="1473" t="str">
        <f aca="false">IF(AND(C17=0,OR(D17&gt;0,E17&gt;0,F17&gt;0,G17&gt;0,H17&gt;0)),"KO","OK")</f>
        <v>OK</v>
      </c>
      <c r="L17" s="1477" t="str">
        <f aca="false">IF(K17="KO",$K$5,IF(J17="KO",$J$5,""))</f>
        <v/>
      </c>
    </row>
    <row r="18" customFormat="false" ht="13.2" hidden="false" customHeight="false" outlineLevel="0" collapsed="false">
      <c r="A18" s="1277" t="str">
        <f aca="false">t1!A18</f>
        <v>ISTRUTTORI</v>
      </c>
      <c r="B18" s="1278" t="str">
        <f aca="false">t1!B18</f>
        <v>0IR000</v>
      </c>
      <c r="C18" s="1402" t="n">
        <f aca="false">t11!W20+t11!X20</f>
        <v>0</v>
      </c>
      <c r="D18" s="1402" t="n">
        <f aca="false">t1!K18+t1!L18</f>
        <v>0</v>
      </c>
      <c r="E18" s="1402" t="n">
        <f aca="false">t3!K18+t3!L18+t3!M18+t3!N18+t3!O18+t3!P18</f>
        <v>0</v>
      </c>
      <c r="F18" s="1402" t="n">
        <f aca="false">t4!T27</f>
        <v>0</v>
      </c>
      <c r="G18" s="1292" t="n">
        <f aca="false">t4!O32</f>
        <v>0</v>
      </c>
      <c r="H18" s="1402" t="n">
        <f aca="false">t5!U19+t5!V19</f>
        <v>0</v>
      </c>
      <c r="I18" s="1473" t="str">
        <f aca="false">IF(AND(J18="OK",K18="OK"),"OK","ERRORE")</f>
        <v>OK</v>
      </c>
      <c r="J18" s="1473" t="str">
        <f aca="false">IF(AND(C18&gt;0,D18=0,E18=0,F18=0,G18=0,H18=0),"KO","OK")</f>
        <v>OK</v>
      </c>
      <c r="K18" s="1473" t="str">
        <f aca="false">IF(AND(C18=0,OR(D18&gt;0,E18&gt;0,F18&gt;0,G18&gt;0,H18&gt;0)),"KO","OK")</f>
        <v>OK</v>
      </c>
      <c r="L18" s="1477" t="str">
        <f aca="false">IF(K18="KO",$K$5,IF(J18="KO",$J$5,""))</f>
        <v/>
      </c>
    </row>
    <row r="19" customFormat="false" ht="13.2" hidden="false" customHeight="false" outlineLevel="0" collapsed="false">
      <c r="A19" s="1277" t="str">
        <f aca="false">t1!A19</f>
        <v>OPERATORI ESPERTI</v>
      </c>
      <c r="B19" s="1278" t="str">
        <f aca="false">t1!B19</f>
        <v>0OEESP</v>
      </c>
      <c r="C19" s="1402" t="n">
        <f aca="false">t11!W21+t11!X21</f>
        <v>0</v>
      </c>
      <c r="D19" s="1402" t="n">
        <f aca="false">t1!K19+t1!L19</f>
        <v>0</v>
      </c>
      <c r="E19" s="1402" t="n">
        <f aca="false">t3!K19+t3!L19+t3!M19+t3!N19+t3!O19+t3!P19</f>
        <v>0</v>
      </c>
      <c r="F19" s="1402" t="n">
        <f aca="false">t4!T28</f>
        <v>0</v>
      </c>
      <c r="G19" s="1292" t="n">
        <f aca="false">t4!P32</f>
        <v>0</v>
      </c>
      <c r="H19" s="1402" t="n">
        <f aca="false">t5!U20+t5!V20</f>
        <v>0</v>
      </c>
      <c r="I19" s="1473" t="str">
        <f aca="false">IF(AND(J19="OK",K19="OK"),"OK","ERRORE")</f>
        <v>OK</v>
      </c>
      <c r="J19" s="1473" t="str">
        <f aca="false">IF(AND(C19&gt;0,D19=0,E19=0,F19=0,G19=0,H19=0),"KO","OK")</f>
        <v>OK</v>
      </c>
      <c r="K19" s="1473" t="str">
        <f aca="false">IF(AND(C19=0,OR(D19&gt;0,E19&gt;0,F19&gt;0,G19&gt;0,H19&gt;0)),"KO","OK")</f>
        <v>OK</v>
      </c>
      <c r="L19" s="1477" t="str">
        <f aca="false">IF(K19="KO",$K$5,IF(J19="KO",$J$5,""))</f>
        <v/>
      </c>
    </row>
    <row r="20" customFormat="false" ht="13.2" hidden="false" customHeight="false" outlineLevel="0" collapsed="false">
      <c r="A20" s="1277" t="str">
        <f aca="false">t1!A20</f>
        <v>OPERATORI</v>
      </c>
      <c r="B20" s="1278" t="str">
        <f aca="false">t1!B20</f>
        <v>0OP000</v>
      </c>
      <c r="C20" s="1402" t="n">
        <f aca="false">t11!W22+t11!X22</f>
        <v>0</v>
      </c>
      <c r="D20" s="1402" t="n">
        <f aca="false">t1!K20+t1!L20</f>
        <v>0</v>
      </c>
      <c r="E20" s="1402" t="n">
        <f aca="false">t3!K20+t3!L20+t3!M20+t3!N20+t3!O20+t3!P20</f>
        <v>0</v>
      </c>
      <c r="F20" s="1402" t="n">
        <f aca="false">t4!T29</f>
        <v>0</v>
      </c>
      <c r="G20" s="1292" t="n">
        <f aca="false">t4!Q32</f>
        <v>0</v>
      </c>
      <c r="H20" s="1402" t="n">
        <f aca="false">t5!U21+t5!V21</f>
        <v>0</v>
      </c>
      <c r="I20" s="1473" t="str">
        <f aca="false">IF(AND(J20="OK",K20="OK"),"OK","ERRORE")</f>
        <v>OK</v>
      </c>
      <c r="J20" s="1473" t="str">
        <f aca="false">IF(AND(C20&gt;0,D20=0,E20=0,F20=0,G20=0,H20=0),"KO","OK")</f>
        <v>OK</v>
      </c>
      <c r="K20" s="1473" t="str">
        <f aca="false">IF(AND(C20=0,OR(D20&gt;0,E20&gt;0,F20&gt;0,G20&gt;0,H20&gt;0)),"KO","OK")</f>
        <v>OK</v>
      </c>
      <c r="L20" s="1477" t="str">
        <f aca="false">IF(K20="KO",$K$5,IF(J20="KO",$J$5,""))</f>
        <v/>
      </c>
    </row>
    <row r="21" customFormat="false" ht="13.2" hidden="false" customHeight="false" outlineLevel="0" collapsed="false">
      <c r="A21" s="1277" t="str">
        <f aca="false">t1!A21</f>
        <v>CONTRATTISTI</v>
      </c>
      <c r="B21" s="1278" t="str">
        <f aca="false">t1!B21</f>
        <v>000061</v>
      </c>
      <c r="C21" s="1402" t="n">
        <f aca="false">t11!W23+t11!X23</f>
        <v>0</v>
      </c>
      <c r="D21" s="1402" t="n">
        <f aca="false">t1!K21+t1!L21</f>
        <v>0</v>
      </c>
      <c r="E21" s="1402" t="n">
        <f aca="false">t3!K21+t3!L21+t3!M21+t3!N21+t3!O21+t3!P21</f>
        <v>0</v>
      </c>
      <c r="F21" s="1402" t="n">
        <f aca="false">t4!T30</f>
        <v>0</v>
      </c>
      <c r="G21" s="1292" t="n">
        <f aca="false">t4!R32</f>
        <v>0</v>
      </c>
      <c r="H21" s="1402" t="n">
        <f aca="false">t5!U22+t5!V22</f>
        <v>0</v>
      </c>
      <c r="I21" s="1473" t="str">
        <f aca="false">IF(AND(J21="OK",K21="OK"),"OK","ERRORE")</f>
        <v>OK</v>
      </c>
      <c r="J21" s="1473" t="str">
        <f aca="false">IF(AND(C21&gt;0,D21=0,E21=0,F21=0,G21=0,H21=0),"KO","OK")</f>
        <v>OK</v>
      </c>
      <c r="K21" s="1473" t="str">
        <f aca="false">IF(AND(C21=0,OR(D21&gt;0,E21&gt;0,F21&gt;0,G21&gt;0,H21&gt;0)),"KO","OK")</f>
        <v>OK</v>
      </c>
      <c r="L21" s="1477" t="str">
        <f aca="false">IF(K21="KO",$K$5,IF(J21="KO",$J$5,""))</f>
        <v/>
      </c>
    </row>
    <row r="22" customFormat="false" ht="13.2" hidden="false" customHeight="false" outlineLevel="0" collapsed="false">
      <c r="A22" s="1277" t="str">
        <f aca="false">t1!A22</f>
        <v>COLLABORATORE A T.D. ART. 90 TUEL</v>
      </c>
      <c r="B22" s="1278" t="str">
        <f aca="false">t1!B22</f>
        <v>000096</v>
      </c>
      <c r="C22" s="1402" t="n">
        <f aca="false">t11!W24+t11!X24</f>
        <v>0</v>
      </c>
      <c r="D22" s="1402" t="n">
        <f aca="false">t1!K22+t1!L22</f>
        <v>0</v>
      </c>
      <c r="E22" s="1402" t="n">
        <f aca="false">t3!K22+t3!L22+t3!M22+t3!N22+t3!O22+t3!P22</f>
        <v>0</v>
      </c>
      <c r="F22" s="1402" t="n">
        <f aca="false">t4!T31</f>
        <v>0</v>
      </c>
      <c r="G22" s="1292" t="n">
        <f aca="false">t4!S32</f>
        <v>0</v>
      </c>
      <c r="H22" s="1402" t="n">
        <f aca="false">t5!U23+t5!V23</f>
        <v>0</v>
      </c>
      <c r="I22" s="1473" t="str">
        <f aca="false">IF(AND(J22="OK",K22="OK"),"OK","ERRORE")</f>
        <v>OK</v>
      </c>
      <c r="J22" s="1473" t="str">
        <f aca="false">IF(AND(C22&gt;0,D22=0,E22=0,F22=0,G22=0,H22=0),"KO","OK")</f>
        <v>OK</v>
      </c>
      <c r="K22" s="1473" t="str">
        <f aca="false">IF(AND(C22=0,OR(D22&gt;0,E22&gt;0,F22&gt;0,G22&gt;0,H22&gt;0)),"KO","OK")</f>
        <v>OK</v>
      </c>
      <c r="L22" s="1477" t="str">
        <f aca="false">IF(K22="KO",$K$5,IF(J22="KO",$J$5,""))</f>
        <v/>
      </c>
    </row>
  </sheetData>
  <sheetProtection algorithmName="SHA-512" hashValue="IV4wmNVvD5GJ+7mO+VwkWNMn01aQRxyLTsQ+tCYqg1AkCc9oZfAyUFyL1TcxgVT0ZL6cxPGVzx3n4mhYWd0QhA==" saltValue="u1luTZmSwGl7+6huMUwjBA==" spinCount="100000" sheet="true" formatColumns="false" selectLockedCells="true" selectUnlockedCells="true"/>
  <mergeCells count="2">
    <mergeCell ref="A1:L1"/>
    <mergeCell ref="D2:K2"/>
  </mergeCells>
  <printOptions headings="false" gridLines="false" gridLinesSet="true" horizontalCentered="true" verticalCentered="false"/>
  <pageMargins left="0.2" right="0.2" top="0.196527777777778"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3.xml><?xml version="1.0" encoding="utf-8"?>
<worksheet xmlns="http://schemas.openxmlformats.org/spreadsheetml/2006/main" xmlns:r="http://schemas.openxmlformats.org/officeDocument/2006/relationships">
  <sheetPr filterMode="false">
    <pageSetUpPr fitToPage="true"/>
  </sheetPr>
  <dimension ref="A1:J22"/>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B5" activeCellId="0" sqref="B5"/>
    </sheetView>
  </sheetViews>
  <sheetFormatPr defaultColWidth="8.84765625" defaultRowHeight="10.2" zeroHeight="false" outlineLevelRow="0" outlineLevelCol="0"/>
  <cols>
    <col collapsed="false" customWidth="true" hidden="false" outlineLevel="0" max="1" min="1" style="255" width="38.71"/>
    <col collapsed="false" customWidth="true" hidden="false" outlineLevel="0" max="2" min="2" style="256" width="10"/>
    <col collapsed="false" customWidth="true" hidden="false" outlineLevel="0" max="4" min="3" style="256" width="17.72"/>
    <col collapsed="false" customWidth="true" hidden="false" outlineLevel="0" max="5" min="5" style="256" width="16.29"/>
    <col collapsed="false" customWidth="true" hidden="false" outlineLevel="0" max="6" min="6" style="1269" width="15.72"/>
    <col collapsed="false" customWidth="true" hidden="false" outlineLevel="0" max="7" min="7" style="1269" width="18.29"/>
    <col collapsed="false" customWidth="true" hidden="false" outlineLevel="0" max="8" min="8" style="256" width="16.29"/>
    <col collapsed="false" customWidth="true" hidden="false" outlineLevel="0" max="9" min="9" style="1269" width="15.72"/>
    <col collapsed="false" customWidth="true" hidden="false" outlineLevel="0" max="10" min="10" style="256" width="18.29"/>
  </cols>
  <sheetData>
    <row r="1" s="255" customFormat="true" ht="43.5" hidden="false" customHeight="true" outlineLevel="0" collapsed="false">
      <c r="A1" s="481" t="str">
        <f aca="false">t1!A1</f>
        <v>REGIONI ED AUTONOMIE LOCALI - anno 2023</v>
      </c>
      <c r="B1" s="481"/>
      <c r="C1" s="481"/>
      <c r="D1" s="481"/>
      <c r="E1" s="481"/>
      <c r="F1" s="481"/>
      <c r="G1" s="481"/>
      <c r="H1" s="481"/>
      <c r="I1" s="481"/>
      <c r="J1" s="481"/>
    </row>
    <row r="2" s="255" customFormat="true" ht="12.75" hidden="false" customHeight="true" outlineLevel="0" collapsed="false">
      <c r="D2" s="534"/>
      <c r="E2" s="534"/>
      <c r="F2" s="534"/>
      <c r="G2" s="534"/>
      <c r="H2" s="534"/>
      <c r="I2" s="534"/>
      <c r="J2" s="534"/>
    </row>
    <row r="3" s="255" customFormat="true" ht="21" hidden="false" customHeight="true" outlineLevel="0" collapsed="false">
      <c r="A3" s="141" t="s">
        <v>1368</v>
      </c>
      <c r="B3" s="256"/>
      <c r="C3" s="256"/>
    </row>
    <row r="4" customFormat="false" ht="30.6" hidden="false" customHeight="false" outlineLevel="0" collapsed="false">
      <c r="A4" s="1271" t="s">
        <v>1171</v>
      </c>
      <c r="B4" s="1272" t="s">
        <v>1172</v>
      </c>
      <c r="C4" s="1272" t="s">
        <v>1353</v>
      </c>
      <c r="D4" s="1272" t="s">
        <v>571</v>
      </c>
      <c r="E4" s="1272" t="s">
        <v>1369</v>
      </c>
      <c r="F4" s="1272" t="s">
        <v>1370</v>
      </c>
      <c r="G4" s="1272" t="s">
        <v>572</v>
      </c>
      <c r="H4" s="1272" t="s">
        <v>1371</v>
      </c>
      <c r="I4" s="1272" t="s">
        <v>1370</v>
      </c>
      <c r="J4" s="1272" t="s">
        <v>1372</v>
      </c>
    </row>
    <row r="5" s="1400" customFormat="true" ht="10.2" hidden="false" customHeight="false" outlineLevel="0" collapsed="false">
      <c r="A5" s="1398"/>
      <c r="B5" s="1313"/>
      <c r="C5" s="1313" t="s">
        <v>1190</v>
      </c>
      <c r="D5" s="1313" t="s">
        <v>1191</v>
      </c>
      <c r="E5" s="1313" t="s">
        <v>1373</v>
      </c>
      <c r="F5" s="1313" t="s">
        <v>1374</v>
      </c>
      <c r="G5" s="1313" t="s">
        <v>1194</v>
      </c>
      <c r="H5" s="1313" t="s">
        <v>1375</v>
      </c>
      <c r="I5" s="1313" t="s">
        <v>1376</v>
      </c>
      <c r="J5" s="1313"/>
    </row>
    <row r="6" customFormat="false" ht="13.2" hidden="false" customHeight="false" outlineLevel="0" collapsed="false">
      <c r="A6" s="1277" t="str">
        <f aca="false">t1!A6</f>
        <v>SEGRETARIO A</v>
      </c>
      <c r="B6" s="1278" t="str">
        <f aca="false">t1!B6</f>
        <v>0D0102</v>
      </c>
      <c r="C6" s="1402" t="n">
        <f aca="false">t13!Y6</f>
        <v>0</v>
      </c>
      <c r="D6" s="1402" t="n">
        <f aca="false">t13!V6</f>
        <v>0</v>
      </c>
      <c r="E6" s="1405" t="str">
        <f aca="false">IF($C6=0," ",IF(D6=0," ",D6/$C6))</f>
        <v> </v>
      </c>
      <c r="F6" s="1278" t="str">
        <f aca="false">IF($C6=0," ",IF(D6=0," ",IF(E6&gt;0.2,"ERRORE","OK")))</f>
        <v> </v>
      </c>
      <c r="G6" s="1402" t="n">
        <f aca="false">t13!W6</f>
        <v>0</v>
      </c>
      <c r="H6" s="1405" t="str">
        <f aca="false">IF($C6=0," ",IF(G6=0," ",G6/$C6))</f>
        <v> </v>
      </c>
      <c r="I6" s="1278" t="str">
        <f aca="false">IF($C6=0," ",IF(G6=0," ",IF(H6&gt;0.2,"ERRORE","OK")))</f>
        <v> </v>
      </c>
      <c r="J6" s="1473" t="str">
        <f aca="false">IF(OR(F6="ERRORE",I6="ERRORE"),"ERRORE","OK")</f>
        <v>OK</v>
      </c>
    </row>
    <row r="7" customFormat="false" ht="13.2" hidden="false" customHeight="false" outlineLevel="0" collapsed="false">
      <c r="A7" s="1277" t="str">
        <f aca="false">t1!A7</f>
        <v>SEGRETARIO B</v>
      </c>
      <c r="B7" s="1278" t="str">
        <f aca="false">t1!B7</f>
        <v>0D0103</v>
      </c>
      <c r="C7" s="1402" t="n">
        <f aca="false">t13!Y7</f>
        <v>0</v>
      </c>
      <c r="D7" s="1402" t="n">
        <f aca="false">t13!V7</f>
        <v>0</v>
      </c>
      <c r="E7" s="1405" t="str">
        <f aca="false">IF($C7=0," ",IF(D7=0," ",D7/$C7))</f>
        <v> </v>
      </c>
      <c r="F7" s="1278" t="str">
        <f aca="false">IF($C7=0," ",IF(D7=0," ",IF(E7&gt;0.2,"ERRORE","OK")))</f>
        <v> </v>
      </c>
      <c r="G7" s="1402" t="n">
        <f aca="false">t13!W7</f>
        <v>0</v>
      </c>
      <c r="H7" s="1405" t="str">
        <f aca="false">IF($C7=0," ",IF(G7=0," ",G7/$C7))</f>
        <v> </v>
      </c>
      <c r="I7" s="1278" t="str">
        <f aca="false">IF($C7=0," ",IF(G7=0," ",IF(H7&gt;0.2,"ERRORE","OK")))</f>
        <v> </v>
      </c>
      <c r="J7" s="1473" t="str">
        <f aca="false">IF(OR(F7="ERRORE",I7="ERRORE"),"ERRORE","OK")</f>
        <v>OK</v>
      </c>
    </row>
    <row r="8" customFormat="false" ht="13.2" hidden="false" customHeight="false" outlineLevel="0" collapsed="false">
      <c r="A8" s="1277" t="str">
        <f aca="false">t1!A8</f>
        <v>SEGRETARIO C</v>
      </c>
      <c r="B8" s="1278" t="str">
        <f aca="false">t1!B8</f>
        <v>0D0485</v>
      </c>
      <c r="C8" s="1402" t="n">
        <f aca="false">t13!Y8</f>
        <v>0</v>
      </c>
      <c r="D8" s="1402" t="n">
        <f aca="false">t13!V8</f>
        <v>0</v>
      </c>
      <c r="E8" s="1405" t="str">
        <f aca="false">IF($C8=0," ",IF(D8=0," ",D8/$C8))</f>
        <v> </v>
      </c>
      <c r="F8" s="1278" t="str">
        <f aca="false">IF($C8=0," ",IF(D8=0," ",IF(E8&gt;0.2,"ERRORE","OK")))</f>
        <v> </v>
      </c>
      <c r="G8" s="1402" t="n">
        <f aca="false">t13!W8</f>
        <v>0</v>
      </c>
      <c r="H8" s="1405" t="str">
        <f aca="false">IF($C8=0," ",IF(G8=0," ",G8/$C8))</f>
        <v> </v>
      </c>
      <c r="I8" s="1278" t="str">
        <f aca="false">IF($C8=0," ",IF(G8=0," ",IF(H8&gt;0.2,"ERRORE","OK")))</f>
        <v> </v>
      </c>
      <c r="J8" s="1473" t="str">
        <f aca="false">IF(OR(F8="ERRORE",I8="ERRORE"),"ERRORE","OK")</f>
        <v>OK</v>
      </c>
    </row>
    <row r="9" customFormat="false" ht="13.2" hidden="false" customHeight="false" outlineLevel="0" collapsed="false">
      <c r="A9" s="1277" t="str">
        <f aca="false">t1!A9</f>
        <v>DIRETTORE  GENERALE</v>
      </c>
      <c r="B9" s="1278" t="str">
        <f aca="false">t1!B9</f>
        <v>0D0097</v>
      </c>
      <c r="C9" s="1402" t="n">
        <f aca="false">t13!Y9</f>
        <v>0</v>
      </c>
      <c r="D9" s="1402" t="n">
        <f aca="false">t13!V9</f>
        <v>0</v>
      </c>
      <c r="E9" s="1405" t="str">
        <f aca="false">IF($C9=0," ",IF(D9=0," ",D9/$C9))</f>
        <v> </v>
      </c>
      <c r="F9" s="1278" t="str">
        <f aca="false">IF($C9=0," ",IF(D9=0," ",IF(E9&gt;0.2,"ERRORE","OK")))</f>
        <v> </v>
      </c>
      <c r="G9" s="1402" t="n">
        <f aca="false">t13!W9</f>
        <v>0</v>
      </c>
      <c r="H9" s="1405" t="str">
        <f aca="false">IF($C9=0," ",IF(G9=0," ",G9/$C9))</f>
        <v> </v>
      </c>
      <c r="I9" s="1278" t="str">
        <f aca="false">IF($C9=0," ",IF(G9=0," ",IF(H9&gt;0.2,"ERRORE","OK")))</f>
        <v> </v>
      </c>
      <c r="J9" s="1473" t="str">
        <f aca="false">IF(OR(F9="ERRORE",I9="ERRORE"),"ERRORE","OK")</f>
        <v>OK</v>
      </c>
    </row>
    <row r="10" customFormat="false" ht="13.2" hidden="false" customHeight="false" outlineLevel="0" collapsed="false">
      <c r="A10" s="1277" t="str">
        <f aca="false">t1!A10</f>
        <v>ALTE SPECIALIZZ. FUORI D.O.</v>
      </c>
      <c r="B10" s="1278" t="str">
        <f aca="false">t1!B10</f>
        <v>0D0095</v>
      </c>
      <c r="C10" s="1402" t="n">
        <f aca="false">t13!Y10</f>
        <v>0</v>
      </c>
      <c r="D10" s="1402" t="n">
        <f aca="false">t13!V10</f>
        <v>0</v>
      </c>
      <c r="E10" s="1405" t="str">
        <f aca="false">IF($C10=0," ",IF(D10=0," ",D10/$C10))</f>
        <v> </v>
      </c>
      <c r="F10" s="1278" t="str">
        <f aca="false">IF($C10=0," ",IF(D10=0," ",IF(E10&gt;0.2,"ERRORE","OK")))</f>
        <v> </v>
      </c>
      <c r="G10" s="1402" t="n">
        <f aca="false">t13!W10</f>
        <v>0</v>
      </c>
      <c r="H10" s="1405" t="str">
        <f aca="false">IF($C10=0," ",IF(G10=0," ",G10/$C10))</f>
        <v> </v>
      </c>
      <c r="I10" s="1278" t="str">
        <f aca="false">IF($C10=0," ",IF(G10=0," ",IF(H10&gt;0.2,"ERRORE","OK")))</f>
        <v> </v>
      </c>
      <c r="J10" s="1473" t="str">
        <f aca="false">IF(OR(F10="ERRORE",I10="ERRORE"),"ERRORE","OK")</f>
        <v>OK</v>
      </c>
    </row>
    <row r="11" customFormat="false" ht="13.2" hidden="false" customHeight="false" outlineLevel="0" collapsed="false">
      <c r="A11" s="1277" t="str">
        <f aca="false">t1!A11</f>
        <v>DIRIGENTE A TEMPO DETERMINATO FUORI D.O.</v>
      </c>
      <c r="B11" s="1278" t="str">
        <f aca="false">t1!B11</f>
        <v>0D0098</v>
      </c>
      <c r="C11" s="1402" t="n">
        <f aca="false">t13!Y11</f>
        <v>0</v>
      </c>
      <c r="D11" s="1402" t="n">
        <f aca="false">t13!V11</f>
        <v>0</v>
      </c>
      <c r="E11" s="1405" t="str">
        <f aca="false">IF($C11=0," ",IF(D11=0," ",D11/$C11))</f>
        <v> </v>
      </c>
      <c r="F11" s="1278" t="str">
        <f aca="false">IF($C11=0," ",IF(D11=0," ",IF(E11&gt;0.2,"ERRORE","OK")))</f>
        <v> </v>
      </c>
      <c r="G11" s="1402" t="n">
        <f aca="false">t13!W11</f>
        <v>0</v>
      </c>
      <c r="H11" s="1405" t="str">
        <f aca="false">IF($C11=0," ",IF(G11=0," ",G11/$C11))</f>
        <v> </v>
      </c>
      <c r="I11" s="1278" t="str">
        <f aca="false">IF($C11=0," ",IF(G11=0," ",IF(H11&gt;0.2,"ERRORE","OK")))</f>
        <v> </v>
      </c>
      <c r="J11" s="1473" t="str">
        <f aca="false">IF(OR(F11="ERRORE",I11="ERRORE"),"ERRORE","OK")</f>
        <v>OK</v>
      </c>
    </row>
    <row r="12" customFormat="false" ht="13.2" hidden="false" customHeight="false" outlineLevel="0" collapsed="false">
      <c r="A12" s="1277" t="str">
        <f aca="false">t1!A12</f>
        <v>SEGRETARIO GENERALE CCIAA</v>
      </c>
      <c r="B12" s="1278" t="str">
        <f aca="false">t1!B12</f>
        <v>0D0104</v>
      </c>
      <c r="C12" s="1402" t="n">
        <f aca="false">t13!Y12</f>
        <v>0</v>
      </c>
      <c r="D12" s="1402" t="n">
        <f aca="false">t13!V12</f>
        <v>0</v>
      </c>
      <c r="E12" s="1405" t="str">
        <f aca="false">IF($C12=0," ",IF(D12=0," ",D12/$C12))</f>
        <v> </v>
      </c>
      <c r="F12" s="1278" t="str">
        <f aca="false">IF($C12=0," ",IF(D12=0," ",IF(E12&gt;0.2,"ERRORE","OK")))</f>
        <v> </v>
      </c>
      <c r="G12" s="1402" t="n">
        <f aca="false">t13!W12</f>
        <v>0</v>
      </c>
      <c r="H12" s="1405" t="str">
        <f aca="false">IF($C12=0," ",IF(G12=0," ",G12/$C12))</f>
        <v> </v>
      </c>
      <c r="I12" s="1278" t="str">
        <f aca="false">IF($C12=0," ",IF(G12=0," ",IF(H12&gt;0.2,"ERRORE","OK")))</f>
        <v> </v>
      </c>
      <c r="J12" s="1473" t="str">
        <f aca="false">IF(OR(F12="ERRORE",I12="ERRORE"),"ERRORE","OK")</f>
        <v>OK</v>
      </c>
    </row>
    <row r="13" customFormat="false" ht="13.2" hidden="false" customHeight="false" outlineLevel="0" collapsed="false">
      <c r="A13" s="1277" t="str">
        <f aca="false">t1!A13</f>
        <v>DIRIGENTE A TEMPO INDETERMINATO</v>
      </c>
      <c r="B13" s="1278" t="str">
        <f aca="false">t1!B13</f>
        <v>0D0164</v>
      </c>
      <c r="C13" s="1402" t="n">
        <f aca="false">t13!Y13</f>
        <v>0</v>
      </c>
      <c r="D13" s="1402" t="n">
        <f aca="false">t13!V13</f>
        <v>0</v>
      </c>
      <c r="E13" s="1405" t="str">
        <f aca="false">IF($C13=0," ",IF(D13=0," ",D13/$C13))</f>
        <v> </v>
      </c>
      <c r="F13" s="1278" t="str">
        <f aca="false">IF($C13=0," ",IF(D13=0," ",IF(E13&gt;0.2,"ERRORE","OK")))</f>
        <v> </v>
      </c>
      <c r="G13" s="1402" t="n">
        <f aca="false">t13!W13</f>
        <v>0</v>
      </c>
      <c r="H13" s="1405" t="str">
        <f aca="false">IF($C13=0," ",IF(G13=0," ",G13/$C13))</f>
        <v> </v>
      </c>
      <c r="I13" s="1278" t="str">
        <f aca="false">IF($C13=0," ",IF(G13=0," ",IF(H13&gt;0.2,"ERRORE","OK")))</f>
        <v> </v>
      </c>
      <c r="J13" s="1473" t="str">
        <f aca="false">IF(OR(F13="ERRORE",I13="ERRORE"),"ERRORE","OK")</f>
        <v>OK</v>
      </c>
    </row>
    <row r="14" customFormat="false" ht="13.2" hidden="false" customHeight="false" outlineLevel="0" collapsed="false">
      <c r="A14" s="1277" t="str">
        <f aca="false">t1!A14</f>
        <v>DIRIGENTE A TEMPO DETERMINATO IN D.O.</v>
      </c>
      <c r="B14" s="1278" t="str">
        <f aca="false">t1!B14</f>
        <v>0D0165</v>
      </c>
      <c r="C14" s="1402" t="n">
        <f aca="false">t13!Y14</f>
        <v>0</v>
      </c>
      <c r="D14" s="1402" t="n">
        <f aca="false">t13!V14</f>
        <v>0</v>
      </c>
      <c r="E14" s="1405" t="str">
        <f aca="false">IF($C14=0," ",IF(D14=0," ",D14/$C14))</f>
        <v> </v>
      </c>
      <c r="F14" s="1278" t="str">
        <f aca="false">IF($C14=0," ",IF(D14=0," ",IF(E14&gt;0.2,"ERRORE","OK")))</f>
        <v> </v>
      </c>
      <c r="G14" s="1402" t="n">
        <f aca="false">t13!W14</f>
        <v>0</v>
      </c>
      <c r="H14" s="1405" t="str">
        <f aca="false">IF($C14=0," ",IF(G14=0," ",G14/$C14))</f>
        <v> </v>
      </c>
      <c r="I14" s="1278" t="str">
        <f aca="false">IF($C14=0," ",IF(G14=0," ",IF(H14&gt;0.2,"ERRORE","OK")))</f>
        <v> </v>
      </c>
      <c r="J14" s="1473" t="str">
        <f aca="false">IF(OR(F14="ERRORE",I14="ERRORE"),"ERRORE","OK")</f>
        <v>OK</v>
      </c>
    </row>
    <row r="15" customFormat="false" ht="13.2" hidden="false" customHeight="false" outlineLevel="0" collapsed="false">
      <c r="A15" s="1277" t="str">
        <f aca="false">t1!A15</f>
        <v>ALTE SPECIALIZZ. IN D.O. </v>
      </c>
      <c r="B15" s="1278" t="str">
        <f aca="false">t1!B15</f>
        <v>0D0I95</v>
      </c>
      <c r="C15" s="1402" t="n">
        <f aca="false">t13!Y15</f>
        <v>0</v>
      </c>
      <c r="D15" s="1402" t="n">
        <f aca="false">t13!V15</f>
        <v>0</v>
      </c>
      <c r="E15" s="1405" t="str">
        <f aca="false">IF($C15=0," ",IF(D15=0," ",D15/$C15))</f>
        <v> </v>
      </c>
      <c r="F15" s="1278" t="str">
        <f aca="false">IF($C15=0," ",IF(D15=0," ",IF(E15&gt;0.2,"ERRORE","OK")))</f>
        <v> </v>
      </c>
      <c r="G15" s="1402" t="n">
        <f aca="false">t13!W15</f>
        <v>0</v>
      </c>
      <c r="H15" s="1405" t="str">
        <f aca="false">IF($C15=0," ",IF(G15=0," ",G15/$C15))</f>
        <v> </v>
      </c>
      <c r="I15" s="1278" t="str">
        <f aca="false">IF($C15=0," ",IF(G15=0," ",IF(H15&gt;0.2,"ERRORE","OK")))</f>
        <v> </v>
      </c>
      <c r="J15" s="1473" t="str">
        <f aca="false">IF(OR(F15="ERRORE",I15="ERRORE"),"ERRORE","OK")</f>
        <v>OK</v>
      </c>
    </row>
    <row r="16" customFormat="false" ht="13.2" hidden="false" customHeight="false" outlineLevel="0" collapsed="false">
      <c r="A16" s="1277" t="str">
        <f aca="false">t1!A16</f>
        <v>RESPONSABILE DEI SERVIZI O DEGLI UFFICI IN D.O</v>
      </c>
      <c r="B16" s="1278" t="str">
        <f aca="false">t1!B16</f>
        <v>0D0I96</v>
      </c>
      <c r="C16" s="1402" t="n">
        <f aca="false">t13!Y16</f>
        <v>0</v>
      </c>
      <c r="D16" s="1402" t="n">
        <f aca="false">t13!V16</f>
        <v>0</v>
      </c>
      <c r="E16" s="1405" t="str">
        <f aca="false">IF($C16=0," ",IF(D16=0," ",D16/$C16))</f>
        <v> </v>
      </c>
      <c r="F16" s="1278" t="str">
        <f aca="false">IF($C16=0," ",IF(D16=0," ",IF(E16&gt;0.2,"ERRORE","OK")))</f>
        <v> </v>
      </c>
      <c r="G16" s="1402" t="n">
        <f aca="false">t13!W16</f>
        <v>0</v>
      </c>
      <c r="H16" s="1405" t="str">
        <f aca="false">IF($C16=0," ",IF(G16=0," ",G16/$C16))</f>
        <v> </v>
      </c>
      <c r="I16" s="1278" t="str">
        <f aca="false">IF($C16=0," ",IF(G16=0," ",IF(H16&gt;0.2,"ERRORE","OK")))</f>
        <v> </v>
      </c>
      <c r="J16" s="1473" t="str">
        <f aca="false">IF(OR(F16="ERRORE",I16="ERRORE"),"ERRORE","OK")</f>
        <v>OK</v>
      </c>
    </row>
    <row r="17" customFormat="false" ht="13.2" hidden="false" customHeight="false" outlineLevel="0" collapsed="false">
      <c r="A17" s="1277" t="str">
        <f aca="false">t1!A17</f>
        <v>FUNZIONARI ED ELEVATA QUALIFICAZIONE</v>
      </c>
      <c r="B17" s="1278" t="str">
        <f aca="false">t1!B17</f>
        <v>0FZEQF</v>
      </c>
      <c r="C17" s="1402" t="n">
        <f aca="false">t13!Y17</f>
        <v>0</v>
      </c>
      <c r="D17" s="1402" t="n">
        <f aca="false">t13!V17</f>
        <v>0</v>
      </c>
      <c r="E17" s="1405" t="str">
        <f aca="false">IF($C17=0," ",IF(D17=0," ",D17/$C17))</f>
        <v> </v>
      </c>
      <c r="F17" s="1278" t="str">
        <f aca="false">IF($C17=0," ",IF(D17=0," ",IF(E17&gt;0.2,"ERRORE","OK")))</f>
        <v> </v>
      </c>
      <c r="G17" s="1402" t="n">
        <f aca="false">t13!W17</f>
        <v>0</v>
      </c>
      <c r="H17" s="1405" t="str">
        <f aca="false">IF($C17=0," ",IF(G17=0," ",G17/$C17))</f>
        <v> </v>
      </c>
      <c r="I17" s="1278" t="str">
        <f aca="false">IF($C17=0," ",IF(G17=0," ",IF(H17&gt;0.2,"ERRORE","OK")))</f>
        <v> </v>
      </c>
      <c r="J17" s="1473" t="str">
        <f aca="false">IF(OR(F17="ERRORE",I17="ERRORE"),"ERRORE","OK")</f>
        <v>OK</v>
      </c>
    </row>
    <row r="18" customFormat="false" ht="13.2" hidden="false" customHeight="false" outlineLevel="0" collapsed="false">
      <c r="A18" s="1277" t="str">
        <f aca="false">t1!A18</f>
        <v>ISTRUTTORI</v>
      </c>
      <c r="B18" s="1278" t="str">
        <f aca="false">t1!B18</f>
        <v>0IR000</v>
      </c>
      <c r="C18" s="1402" t="n">
        <f aca="false">t13!Y18</f>
        <v>0</v>
      </c>
      <c r="D18" s="1402" t="n">
        <f aca="false">t13!V18</f>
        <v>0</v>
      </c>
      <c r="E18" s="1405" t="str">
        <f aca="false">IF($C18=0," ",IF(D18=0," ",D18/$C18))</f>
        <v> </v>
      </c>
      <c r="F18" s="1278" t="str">
        <f aca="false">IF($C18=0," ",IF(D18=0," ",IF(E18&gt;0.2,"ERRORE","OK")))</f>
        <v> </v>
      </c>
      <c r="G18" s="1402" t="n">
        <f aca="false">t13!W18</f>
        <v>0</v>
      </c>
      <c r="H18" s="1405" t="str">
        <f aca="false">IF($C18=0," ",IF(G18=0," ",G18/$C18))</f>
        <v> </v>
      </c>
      <c r="I18" s="1278" t="str">
        <f aca="false">IF($C18=0," ",IF(G18=0," ",IF(H18&gt;0.2,"ERRORE","OK")))</f>
        <v> </v>
      </c>
      <c r="J18" s="1473" t="str">
        <f aca="false">IF(OR(F18="ERRORE",I18="ERRORE"),"ERRORE","OK")</f>
        <v>OK</v>
      </c>
    </row>
    <row r="19" customFormat="false" ht="13.2" hidden="false" customHeight="false" outlineLevel="0" collapsed="false">
      <c r="A19" s="1277" t="str">
        <f aca="false">t1!A19</f>
        <v>OPERATORI ESPERTI</v>
      </c>
      <c r="B19" s="1278" t="str">
        <f aca="false">t1!B19</f>
        <v>0OEESP</v>
      </c>
      <c r="C19" s="1402" t="n">
        <f aca="false">t13!Y19</f>
        <v>0</v>
      </c>
      <c r="D19" s="1402" t="n">
        <f aca="false">t13!V19</f>
        <v>0</v>
      </c>
      <c r="E19" s="1405" t="str">
        <f aca="false">IF($C19=0," ",IF(D19=0," ",D19/$C19))</f>
        <v> </v>
      </c>
      <c r="F19" s="1278" t="str">
        <f aca="false">IF($C19=0," ",IF(D19=0," ",IF(E19&gt;0.2,"ERRORE","OK")))</f>
        <v> </v>
      </c>
      <c r="G19" s="1402" t="n">
        <f aca="false">t13!W19</f>
        <v>0</v>
      </c>
      <c r="H19" s="1405" t="str">
        <f aca="false">IF($C19=0," ",IF(G19=0," ",G19/$C19))</f>
        <v> </v>
      </c>
      <c r="I19" s="1278" t="str">
        <f aca="false">IF($C19=0," ",IF(G19=0," ",IF(H19&gt;0.2,"ERRORE","OK")))</f>
        <v> </v>
      </c>
      <c r="J19" s="1473" t="str">
        <f aca="false">IF(OR(F19="ERRORE",I19="ERRORE"),"ERRORE","OK")</f>
        <v>OK</v>
      </c>
    </row>
    <row r="20" customFormat="false" ht="13.2" hidden="false" customHeight="false" outlineLevel="0" collapsed="false">
      <c r="A20" s="1277" t="str">
        <f aca="false">t1!A20</f>
        <v>OPERATORI</v>
      </c>
      <c r="B20" s="1278" t="str">
        <f aca="false">t1!B20</f>
        <v>0OP000</v>
      </c>
      <c r="C20" s="1402" t="n">
        <f aca="false">t13!Y20</f>
        <v>0</v>
      </c>
      <c r="D20" s="1402" t="n">
        <f aca="false">t13!V20</f>
        <v>0</v>
      </c>
      <c r="E20" s="1405" t="str">
        <f aca="false">IF($C20=0," ",IF(D20=0," ",D20/$C20))</f>
        <v> </v>
      </c>
      <c r="F20" s="1278" t="str">
        <f aca="false">IF($C20=0," ",IF(D20=0," ",IF(E20&gt;0.2,"ERRORE","OK")))</f>
        <v> </v>
      </c>
      <c r="G20" s="1402" t="n">
        <f aca="false">t13!W20</f>
        <v>0</v>
      </c>
      <c r="H20" s="1405" t="str">
        <f aca="false">IF($C20=0," ",IF(G20=0," ",G20/$C20))</f>
        <v> </v>
      </c>
      <c r="I20" s="1278" t="str">
        <f aca="false">IF($C20=0," ",IF(G20=0," ",IF(H20&gt;0.2,"ERRORE","OK")))</f>
        <v> </v>
      </c>
      <c r="J20" s="1473" t="str">
        <f aca="false">IF(OR(F20="ERRORE",I20="ERRORE"),"ERRORE","OK")</f>
        <v>OK</v>
      </c>
    </row>
    <row r="21" customFormat="false" ht="13.2" hidden="false" customHeight="false" outlineLevel="0" collapsed="false">
      <c r="A21" s="1277" t="str">
        <f aca="false">t1!A21</f>
        <v>CONTRATTISTI</v>
      </c>
      <c r="B21" s="1278" t="str">
        <f aca="false">t1!B21</f>
        <v>000061</v>
      </c>
      <c r="C21" s="1402" t="n">
        <f aca="false">t13!Y21</f>
        <v>0</v>
      </c>
      <c r="D21" s="1402" t="n">
        <f aca="false">t13!V21</f>
        <v>0</v>
      </c>
      <c r="E21" s="1405" t="str">
        <f aca="false">IF($C21=0," ",IF(D21=0," ",D21/$C21))</f>
        <v> </v>
      </c>
      <c r="F21" s="1278" t="str">
        <f aca="false">IF($C21=0," ",IF(D21=0," ",IF(E21&gt;0.2,"ERRORE","OK")))</f>
        <v> </v>
      </c>
      <c r="G21" s="1402" t="n">
        <f aca="false">t13!W21</f>
        <v>0</v>
      </c>
      <c r="H21" s="1405" t="str">
        <f aca="false">IF($C21=0," ",IF(G21=0," ",G21/$C21))</f>
        <v> </v>
      </c>
      <c r="I21" s="1278" t="str">
        <f aca="false">IF($C21=0," ",IF(G21=0," ",IF(H21&gt;0.2,"ERRORE","OK")))</f>
        <v> </v>
      </c>
      <c r="J21" s="1473" t="str">
        <f aca="false">IF(OR(F21="ERRORE",I21="ERRORE"),"ERRORE","OK")</f>
        <v>OK</v>
      </c>
    </row>
    <row r="22" customFormat="false" ht="13.2" hidden="false" customHeight="false" outlineLevel="0" collapsed="false">
      <c r="A22" s="1277" t="str">
        <f aca="false">t1!A22</f>
        <v>COLLABORATORE A T.D. ART. 90 TUEL</v>
      </c>
      <c r="B22" s="1278" t="str">
        <f aca="false">t1!B22</f>
        <v>000096</v>
      </c>
      <c r="C22" s="1402" t="n">
        <f aca="false">t13!Y22</f>
        <v>0</v>
      </c>
      <c r="D22" s="1402" t="n">
        <f aca="false">t13!V22</f>
        <v>0</v>
      </c>
      <c r="E22" s="1405" t="str">
        <f aca="false">IF($C22=0," ",IF(D22=0," ",D22/$C22))</f>
        <v> </v>
      </c>
      <c r="F22" s="1278" t="str">
        <f aca="false">IF($C22=0," ",IF(D22=0," ",IF(E22&gt;0.2,"ERRORE","OK")))</f>
        <v> </v>
      </c>
      <c r="G22" s="1402" t="n">
        <f aca="false">t13!W22</f>
        <v>0</v>
      </c>
      <c r="H22" s="1405" t="str">
        <f aca="false">IF($C22=0," ",IF(G22=0," ",G22/$C22))</f>
        <v> </v>
      </c>
      <c r="I22" s="1278" t="str">
        <f aca="false">IF($C22=0," ",IF(G22=0," ",IF(H22&gt;0.2,"ERRORE","OK")))</f>
        <v> </v>
      </c>
      <c r="J22" s="1473" t="str">
        <f aca="false">IF(OR(F22="ERRORE",I22="ERRORE"),"ERRORE","OK")</f>
        <v>OK</v>
      </c>
    </row>
  </sheetData>
  <sheetProtection algorithmName="SHA-512" hashValue="Guocuj2aJnbdw70/hJENVD+Z6igLrrnguSttXpXxpG0usoCdW3EjPCtX5dxxBGuCtyNfD/tmCD80UJz6gKHIkQ==" saltValue="Ijeb7mn7gh/wJqQ9fmuojQ==" spinCount="100000" sheet="true" formatColumns="false" selectLockedCells="true" selectUnlockedCells="true"/>
  <mergeCells count="2">
    <mergeCell ref="A1:J1"/>
    <mergeCell ref="D2:J2"/>
  </mergeCells>
  <printOptions headings="false" gridLines="false" gridLinesSet="true" horizontalCentered="true" verticalCentered="false"/>
  <pageMargins left="0.236111111111111" right="0.236111111111111" top="0.2" bottom="0.159722222222222"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4.xml><?xml version="1.0" encoding="utf-8"?>
<worksheet xmlns="http://schemas.openxmlformats.org/spreadsheetml/2006/main" xmlns:r="http://schemas.openxmlformats.org/officeDocument/2006/relationships">
  <sheetPr filterMode="false">
    <pageSetUpPr fitToPage="false"/>
  </sheetPr>
  <dimension ref="A1:L13"/>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A4" activeCellId="0" sqref="A4"/>
    </sheetView>
  </sheetViews>
  <sheetFormatPr defaultColWidth="8.84765625" defaultRowHeight="10.2" zeroHeight="false" outlineLevelRow="0" outlineLevelCol="0"/>
  <cols>
    <col collapsed="false" customWidth="true" hidden="false" outlineLevel="0" max="1" min="1" style="255" width="37.71"/>
    <col collapsed="false" customWidth="true" hidden="true" outlineLevel="0" max="2" min="2" style="256" width="8.43"/>
    <col collapsed="false" customWidth="true" hidden="false" outlineLevel="0" max="5" min="3" style="255" width="12.72"/>
    <col collapsed="false" customWidth="true" hidden="false" outlineLevel="0" max="6" min="6" style="255" width="1.72"/>
    <col collapsed="false" customWidth="true" hidden="false" outlineLevel="0" max="9" min="7" style="114" width="12.72"/>
    <col collapsed="false" customWidth="true" hidden="false" outlineLevel="0" max="10" min="10" style="0" width="1.72"/>
    <col collapsed="false" customWidth="true" hidden="false" outlineLevel="0" max="12" min="11" style="0" width="14.72"/>
  </cols>
  <sheetData>
    <row r="1" customFormat="false" ht="32.85" hidden="false" customHeight="true" outlineLevel="0" collapsed="false">
      <c r="A1" s="1479" t="str">
        <f aca="false">t1!A1</f>
        <v>REGIONI ED AUTONOMIE LOCALI - anno 2023</v>
      </c>
      <c r="B1" s="1479"/>
      <c r="C1" s="1479"/>
      <c r="D1" s="1479"/>
      <c r="E1" s="1479"/>
      <c r="F1" s="1479"/>
      <c r="G1" s="1479"/>
      <c r="H1" s="1479"/>
      <c r="I1" s="1479"/>
      <c r="J1" s="1479"/>
      <c r="K1" s="1479"/>
    </row>
    <row r="2" customFormat="false" ht="42" hidden="false" customHeight="true" outlineLevel="0" collapsed="false">
      <c r="A2" s="1480" t="s">
        <v>1377</v>
      </c>
      <c r="B2" s="1480"/>
      <c r="C2" s="1480"/>
      <c r="D2" s="1480"/>
      <c r="E2" s="1480"/>
      <c r="F2" s="1480"/>
      <c r="G2" s="1480"/>
      <c r="H2" s="1480"/>
      <c r="I2" s="1480"/>
      <c r="J2" s="1480"/>
      <c r="K2" s="1480"/>
      <c r="L2" s="1480"/>
    </row>
    <row r="3" customFormat="false" ht="30.6" hidden="false" customHeight="true" outlineLevel="0" collapsed="false">
      <c r="A3" s="1481" t="s">
        <v>362</v>
      </c>
      <c r="B3" s="1482" t="s">
        <v>302</v>
      </c>
      <c r="C3" s="1483" t="s">
        <v>1378</v>
      </c>
      <c r="D3" s="1483"/>
      <c r="E3" s="1483"/>
      <c r="F3" s="1484"/>
      <c r="G3" s="1483" t="s">
        <v>1379</v>
      </c>
      <c r="H3" s="1483"/>
      <c r="I3" s="1483"/>
      <c r="K3" s="1483" t="s">
        <v>1380</v>
      </c>
      <c r="L3" s="1483"/>
    </row>
    <row r="4" customFormat="false" ht="13.2" hidden="false" customHeight="false" outlineLevel="0" collapsed="false">
      <c r="A4" s="1485"/>
      <c r="B4" s="1486"/>
      <c r="C4" s="1487" t="s">
        <v>306</v>
      </c>
      <c r="D4" s="1488" t="s">
        <v>307</v>
      </c>
      <c r="E4" s="1489" t="s">
        <v>1381</v>
      </c>
      <c r="F4" s="1490"/>
      <c r="G4" s="1487" t="s">
        <v>306</v>
      </c>
      <c r="H4" s="1488" t="s">
        <v>307</v>
      </c>
      <c r="I4" s="1489" t="s">
        <v>1381</v>
      </c>
      <c r="J4" s="1400"/>
      <c r="K4" s="1487" t="s">
        <v>306</v>
      </c>
      <c r="L4" s="1489" t="s">
        <v>307</v>
      </c>
    </row>
    <row r="5" customFormat="false" ht="13.2" hidden="false" customHeight="false" outlineLevel="0" collapsed="false">
      <c r="A5" s="1491"/>
      <c r="B5" s="1492"/>
      <c r="C5" s="1493" t="s">
        <v>1190</v>
      </c>
      <c r="D5" s="1475" t="s">
        <v>1191</v>
      </c>
      <c r="E5" s="1494" t="s">
        <v>1192</v>
      </c>
      <c r="F5" s="1495"/>
      <c r="G5" s="1496" t="s">
        <v>1193</v>
      </c>
      <c r="H5" s="1475" t="s">
        <v>1194</v>
      </c>
      <c r="I5" s="1494" t="s">
        <v>1204</v>
      </c>
      <c r="K5" s="1496" t="s">
        <v>1382</v>
      </c>
      <c r="L5" s="1494" t="s">
        <v>1383</v>
      </c>
    </row>
    <row r="6" customFormat="false" ht="13.2" hidden="false" customHeight="false" outlineLevel="0" collapsed="false">
      <c r="A6" s="1497" t="str">
        <f aca="false">t2!A6</f>
        <v>FUNZIONARI ED ELEVATA QUALIFICAZIONE</v>
      </c>
      <c r="B6" s="1346" t="str">
        <f aca="false">t2!B6</f>
        <v>EQ</v>
      </c>
      <c r="C6" s="1498" t="n">
        <f aca="false">t2!C6</f>
        <v>0</v>
      </c>
      <c r="D6" s="1499" t="n">
        <f aca="false">t2!D6</f>
        <v>0</v>
      </c>
      <c r="E6" s="1500" t="n">
        <f aca="false">SUM(C6:D6)</f>
        <v>0</v>
      </c>
      <c r="F6" s="1495"/>
      <c r="G6" s="1501" t="n">
        <f aca="false">t2A!D12+t2A!F12+t2A!H12+t2A!J12+t2A!L12+t2A!N12+t2A!P12+t2A!R12</f>
        <v>0</v>
      </c>
      <c r="H6" s="1502" t="n">
        <f aca="false">t2A!E12+t2A!G12+t2A!I12+t2A!K12+t2A!M12+t2A!O12+t2A!Q12+t2A!S12</f>
        <v>0</v>
      </c>
      <c r="I6" s="1503" t="n">
        <f aca="false">SUM(G6:H6)</f>
        <v>0</v>
      </c>
      <c r="K6" s="1485" t="str">
        <f aca="false">IF(t2!$AK$3=2,IF(C6&gt;0,IF(G6&gt;0,"OK","Manca T2A"),IF(C6=0,IF(G6=0,"OK","Manca T2"),"errore")),"OK")</f>
        <v>OK</v>
      </c>
      <c r="L6" s="1504" t="str">
        <f aca="false">IF(t2!$AK$3=2,IF(D6&gt;0,IF(H6&gt;0,"OK","Manca T2A"),IF(D6=0,IF(H6=0,"OK","Manca T2"),"errore")),"OK")</f>
        <v>OK</v>
      </c>
    </row>
    <row r="7" customFormat="false" ht="13.2" hidden="false" customHeight="false" outlineLevel="0" collapsed="false">
      <c r="A7" s="1497" t="str">
        <f aca="false">t2!A7</f>
        <v>ISTRUTTORI</v>
      </c>
      <c r="B7" s="1346" t="str">
        <f aca="false">t2!B7</f>
        <v>IR</v>
      </c>
      <c r="C7" s="1498" t="n">
        <f aca="false">t2!C7</f>
        <v>0</v>
      </c>
      <c r="D7" s="1499" t="n">
        <f aca="false">t2!D7</f>
        <v>0</v>
      </c>
      <c r="E7" s="1500" t="n">
        <f aca="false">SUM(C7:D7)</f>
        <v>0</v>
      </c>
      <c r="F7" s="1495"/>
      <c r="G7" s="1501" t="n">
        <f aca="false">t2A!D13+t2A!F13+t2A!H13+t2A!J13+t2A!L13+t2A!N13+t2A!P13+t2A!R13</f>
        <v>0</v>
      </c>
      <c r="H7" s="1502" t="n">
        <f aca="false">t2A!E13+t2A!G13+t2A!I13+t2A!K13+t2A!M13+t2A!O13+t2A!Q13+t2A!S13</f>
        <v>0</v>
      </c>
      <c r="I7" s="1503" t="n">
        <f aca="false">SUM(G7:H7)</f>
        <v>0</v>
      </c>
      <c r="K7" s="1485" t="str">
        <f aca="false">IF(t2!$AK$3=2,IF(C7&gt;0,IF(G7&gt;0,"OK","Manca T2A"),IF(C7=0,IF(G7=0,"OK","Manca T2"),"errore")),"OK")</f>
        <v>OK</v>
      </c>
      <c r="L7" s="1504" t="str">
        <f aca="false">IF(t2!$AK$3=2,IF(D7&gt;0,IF(H7&gt;0,"OK","Manca T2A"),IF(D7=0,IF(H7=0,"OK","Manca T2"),"errore")),"OK")</f>
        <v>OK</v>
      </c>
    </row>
    <row r="8" customFormat="false" ht="13.2" hidden="false" customHeight="false" outlineLevel="0" collapsed="false">
      <c r="A8" s="1497" t="str">
        <f aca="false">t2!A8</f>
        <v>OPERATORI ESPERTI</v>
      </c>
      <c r="B8" s="1346" t="str">
        <f aca="false">t2!B8</f>
        <v>OE</v>
      </c>
      <c r="C8" s="1498" t="n">
        <f aca="false">t2!C8</f>
        <v>0</v>
      </c>
      <c r="D8" s="1499" t="n">
        <f aca="false">t2!D8</f>
        <v>0</v>
      </c>
      <c r="E8" s="1500" t="n">
        <f aca="false">SUM(C8:D8)</f>
        <v>0</v>
      </c>
      <c r="F8" s="1495"/>
      <c r="G8" s="1501" t="n">
        <f aca="false">t2A!D14+t2A!F14+t2A!H14+t2A!J14+t2A!L14+t2A!N14+t2A!P14+t2A!R14</f>
        <v>0</v>
      </c>
      <c r="H8" s="1502" t="n">
        <f aca="false">t2A!E14+t2A!G14+t2A!I14+t2A!K14+t2A!M14+t2A!O14+t2A!Q14+t2A!S14</f>
        <v>0</v>
      </c>
      <c r="I8" s="1503" t="n">
        <f aca="false">SUM(G8:H8)</f>
        <v>0</v>
      </c>
      <c r="K8" s="1485" t="str">
        <f aca="false">IF(t2!$AK$3=2,IF(C8&gt;0,IF(G8&gt;0,"OK","Manca T2A"),IF(C8=0,IF(G8=0,"OK","Manca T2"),"errore")),"OK")</f>
        <v>OK</v>
      </c>
      <c r="L8" s="1504" t="str">
        <f aca="false">IF(t2!$AK$3=2,IF(D8&gt;0,IF(H8&gt;0,"OK","Manca T2A"),IF(D8=0,IF(H8=0,"OK","Manca T2"),"errore")),"OK")</f>
        <v>OK</v>
      </c>
    </row>
    <row r="9" customFormat="false" ht="13.8" hidden="false" customHeight="false" outlineLevel="0" collapsed="false">
      <c r="A9" s="1505" t="str">
        <f aca="false">t2!A10</f>
        <v>PERSONALE CONTRATTISTA</v>
      </c>
      <c r="B9" s="1506" t="str">
        <f aca="false">t2!B10</f>
        <v>PC</v>
      </c>
      <c r="C9" s="1507" t="n">
        <f aca="false">t2!C9</f>
        <v>0</v>
      </c>
      <c r="D9" s="1508" t="n">
        <f aca="false">t2!D9</f>
        <v>0</v>
      </c>
      <c r="E9" s="1509" t="n">
        <f aca="false">SUM(C9:D9)</f>
        <v>0</v>
      </c>
      <c r="F9" s="1510"/>
      <c r="G9" s="1501" t="n">
        <f aca="false">t2A!D15+t2A!F15+t2A!H15+t2A!J15+t2A!L15+t2A!N15+t2A!P15+t2A!R15</f>
        <v>0</v>
      </c>
      <c r="H9" s="1502" t="n">
        <f aca="false">t2A!E15+t2A!G15+t2A!I15+t2A!K15+t2A!M15+t2A!O15+t2A!Q15+t2A!S15</f>
        <v>0</v>
      </c>
      <c r="I9" s="1511" t="n">
        <f aca="false">SUM(G9:H9)</f>
        <v>0</v>
      </c>
      <c r="K9" s="1485" t="str">
        <f aca="false">IF(t2!$AK$3=2,IF(C9&gt;0,IF(G9&gt;0,"OK","Manca T2A"),IF(C9=0,IF(G9=0,"OK","Manca T2"),"errore")),"OK")</f>
        <v>OK</v>
      </c>
      <c r="L9" s="1512" t="str">
        <f aca="false">IF(t2!$AK$3=2,IF(D9&gt;0,IF(H9&gt;0,"OK","Manca T2A"),IF(D9=0,IF(H9=0,"OK","Manca T2"),"errore")),"OK")</f>
        <v>OK</v>
      </c>
    </row>
    <row r="10" customFormat="false" ht="13.8" hidden="false" customHeight="false" outlineLevel="0" collapsed="false">
      <c r="A10" s="1513" t="s">
        <v>342</v>
      </c>
      <c r="B10" s="1514"/>
      <c r="C10" s="1515" t="n">
        <f aca="false">SUM(C6:C9)</f>
        <v>0</v>
      </c>
      <c r="D10" s="1516" t="n">
        <f aca="false">SUM(D6:D9)</f>
        <v>0</v>
      </c>
      <c r="E10" s="1516" t="n">
        <f aca="false">SUM(C10:D10)</f>
        <v>0</v>
      </c>
      <c r="G10" s="1517" t="n">
        <f aca="false">SUM(G6:G9)</f>
        <v>0</v>
      </c>
      <c r="H10" s="1518" t="n">
        <f aca="false">SUM(H6:H9)</f>
        <v>0</v>
      </c>
      <c r="I10" s="1519" t="n">
        <f aca="false">SUM(G10:H10)</f>
        <v>0</v>
      </c>
      <c r="K10" s="1520" t="str">
        <f aca="false">IF(COUNTIF(K6:K9,"OK")=4,"OK","Errore")</f>
        <v>OK</v>
      </c>
      <c r="L10" s="1521" t="str">
        <f aca="false">IF(COUNTIF(L6:L9,"OK")=4,"OK","Errore")</f>
        <v>OK</v>
      </c>
    </row>
    <row r="11" customFormat="false" ht="10.2" hidden="false" customHeight="false" outlineLevel="0" collapsed="false">
      <c r="A11" s="406"/>
    </row>
    <row r="13" s="1523" customFormat="true" ht="13.2" hidden="false" customHeight="false" outlineLevel="0" collapsed="false">
      <c r="A13" s="1522" t="str">
        <f aca="false">IF(t2!AK3=1,"La squadratura non viene calcolata perché sulla Tabella 2 è stato segnalato che il personale è cessato al 31/12","")</f>
        <v/>
      </c>
      <c r="B13" s="1522"/>
      <c r="C13" s="1522"/>
      <c r="D13" s="1522"/>
      <c r="E13" s="1522"/>
      <c r="F13" s="1522"/>
      <c r="G13" s="1522"/>
      <c r="H13" s="1522"/>
      <c r="I13" s="1522"/>
      <c r="J13" s="1522"/>
      <c r="K13" s="1522"/>
      <c r="L13" s="1522"/>
    </row>
  </sheetData>
  <sheetProtection algorithmName="SHA-512" hashValue="Y5t9R0KbK8E0wBFfykoncTzaVIlevZB8iBAmYKrSjmRNy1/kjnr/Dk1wQl8UOBPuSlnGf4NOS2zXWEON8R2q9A==" saltValue="jKlgyPq/NF+zwG/xCcJRPA==" spinCount="100000" sheet="true" formatColumns="false" selectLockedCells="true" selectUnlockedCells="true"/>
  <mergeCells count="6">
    <mergeCell ref="A1:K1"/>
    <mergeCell ref="A2:L2"/>
    <mergeCell ref="C3:E3"/>
    <mergeCell ref="G3:I3"/>
    <mergeCell ref="K3:L3"/>
    <mergeCell ref="A13:L13"/>
  </mergeCells>
  <dataValidations count="1">
    <dataValidation allowBlank="true" error="INSERIRE SOLO NUMERI INTERI COMPRESI TRA 0 E 9999999" errorTitle="ERRORE" operator="between" showDropDown="false" showErrorMessage="true" showInputMessage="true" sqref="G6:H10" type="whole">
      <formula1>0</formula1>
      <formula2>9999999</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5.xml><?xml version="1.0" encoding="utf-8"?>
<worksheet xmlns="http://schemas.openxmlformats.org/spreadsheetml/2006/main" xmlns:r="http://schemas.openxmlformats.org/officeDocument/2006/relationships">
  <sheetPr filterMode="false">
    <pageSetUpPr fitToPage="false"/>
  </sheetPr>
  <dimension ref="A1:I20"/>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E3" activeCellId="0" sqref="E3"/>
    </sheetView>
  </sheetViews>
  <sheetFormatPr defaultColWidth="9.296875" defaultRowHeight="10.2" zeroHeight="false" outlineLevelRow="0" outlineLevelCol="0"/>
  <cols>
    <col collapsed="false" customWidth="true" hidden="false" outlineLevel="0" max="1" min="1" style="255" width="78.71"/>
    <col collapsed="false" customWidth="true" hidden="false" outlineLevel="0" max="3" min="2" style="255" width="19.72"/>
    <col collapsed="false" customWidth="true" hidden="false" outlineLevel="0" max="4" min="4" style="255" width="26.72"/>
    <col collapsed="false" customWidth="true" hidden="false" outlineLevel="0" max="5" min="5" style="255" width="25.15"/>
    <col collapsed="false" customWidth="false" hidden="false" outlineLevel="0" max="1024" min="6" style="255" width="9.29"/>
  </cols>
  <sheetData>
    <row r="1" customFormat="false" ht="27" hidden="false" customHeight="true" outlineLevel="0" collapsed="false">
      <c r="A1" s="481" t="str">
        <f aca="false">t1!A1</f>
        <v>REGIONI ED AUTONOMIE LOCALI - anno 2023</v>
      </c>
      <c r="B1" s="481"/>
      <c r="C1" s="481"/>
      <c r="D1" s="481"/>
      <c r="E1" s="258"/>
      <c r="F1" s="1285"/>
      <c r="G1" s="1285"/>
      <c r="H1" s="1285"/>
      <c r="I1" s="1285"/>
    </row>
    <row r="2" customFormat="false" ht="16.2" hidden="false" customHeight="false" outlineLevel="0" collapsed="false">
      <c r="A2" s="1524" t="s">
        <v>1384</v>
      </c>
      <c r="B2" s="1524"/>
      <c r="C2" s="1524"/>
      <c r="D2" s="1524"/>
      <c r="E2" s="301"/>
      <c r="F2" s="301"/>
      <c r="G2" s="301"/>
      <c r="H2" s="301"/>
      <c r="I2" s="301"/>
    </row>
    <row r="3" customFormat="false" ht="33" hidden="false" customHeight="true" outlineLevel="0" collapsed="false">
      <c r="A3" s="1525" t="s">
        <v>1385</v>
      </c>
      <c r="B3" s="1525"/>
      <c r="C3" s="1525"/>
      <c r="D3" s="1525"/>
      <c r="E3" s="1526"/>
    </row>
    <row r="4" s="1366" customFormat="true" ht="31.2" hidden="false" customHeight="false" outlineLevel="0" collapsed="false">
      <c r="A4" s="1362" t="s">
        <v>1386</v>
      </c>
      <c r="B4" s="1363" t="s">
        <v>1387</v>
      </c>
      <c r="C4" s="1363" t="s">
        <v>1388</v>
      </c>
      <c r="D4" s="1364" t="s">
        <v>1389</v>
      </c>
    </row>
    <row r="5" customFormat="false" ht="30" hidden="false" customHeight="true" outlineLevel="0" collapsed="false">
      <c r="A5" s="1527" t="str">
        <f aca="false">SI_1!B85</f>
        <v>Non compilare</v>
      </c>
      <c r="B5" s="1528" t="n">
        <f aca="false">SI_1!G85</f>
        <v>0</v>
      </c>
      <c r="C5" s="1528" t="n">
        <f aca="false">t1!K23+t1!L23</f>
        <v>0</v>
      </c>
      <c r="D5" s="1529" t="str">
        <f aca="false">IF(B5&lt;=C5,"OK","Dati incoerenti: controllare i valori")</f>
        <v>OK</v>
      </c>
    </row>
    <row r="6" customFormat="false" ht="30" hidden="false" customHeight="true" outlineLevel="0" collapsed="false">
      <c r="A6" s="1530" t="str">
        <f aca="false">SI_1!B106</f>
        <v>Indicare il numero delle unita rilevate in tabella 1 tra i "presenti al 31.12" che risultavano titolari di permessi per legge n. 104/92.</v>
      </c>
      <c r="B6" s="1531" t="n">
        <f aca="false">SI_1!G106</f>
        <v>16</v>
      </c>
      <c r="C6" s="1531" t="n">
        <f aca="false">t1!K23+t1!L23</f>
        <v>0</v>
      </c>
      <c r="D6" s="1532" t="str">
        <f aca="false">IF(B6&lt;=C6,"OK","Dati incoerenti: controllare i valori")</f>
        <v>Dati incoerenti: controllare i valori</v>
      </c>
    </row>
    <row r="7" customFormat="false" ht="30" hidden="false" customHeight="true" outlineLevel="0" collapsed="false">
      <c r="A7" s="1533" t="str">
        <f aca="false">SI_1!B109</f>
        <v>Indicare il numero delle unita rilevate in tabella 1 tra i "presenti al 31.12" che risultavano titolari di permessi ai sensi dell'art. 42, c.5 D.lgs.151/2001.</v>
      </c>
      <c r="B7" s="1534" t="n">
        <f aca="false">SI_1!G109</f>
        <v>2</v>
      </c>
      <c r="C7" s="1534" t="n">
        <f aca="false">t1!K23+t1!L23</f>
        <v>0</v>
      </c>
      <c r="D7" s="1535" t="str">
        <f aca="false">IF(B7&lt;=C7,"OK","Dati incoerenti: controllare i valori")</f>
        <v>Dati incoerenti: controllare i valori</v>
      </c>
    </row>
    <row r="10" customFormat="false" ht="16.2" hidden="false" customHeight="false" outlineLevel="0" collapsed="false">
      <c r="A10" s="1536" t="s">
        <v>1390</v>
      </c>
      <c r="B10" s="549"/>
      <c r="C10" s="549"/>
      <c r="D10" s="549"/>
      <c r="E10" s="301"/>
      <c r="F10" s="301"/>
      <c r="G10" s="301"/>
      <c r="H10" s="301"/>
      <c r="I10" s="301"/>
    </row>
    <row r="11" customFormat="false" ht="32.85" hidden="false" customHeight="true" outlineLevel="0" collapsed="false">
      <c r="A11" s="1525" t="s">
        <v>1391</v>
      </c>
      <c r="B11" s="1525"/>
      <c r="C11" s="1525"/>
      <c r="D11" s="1525"/>
      <c r="E11" s="1526"/>
    </row>
    <row r="12" s="1366" customFormat="true" ht="21" hidden="false" customHeight="false" outlineLevel="0" collapsed="false">
      <c r="A12" s="1537" t="s">
        <v>1386</v>
      </c>
      <c r="B12" s="1538" t="s">
        <v>1387</v>
      </c>
      <c r="C12" s="1538" t="s">
        <v>1392</v>
      </c>
      <c r="D12" s="1539" t="s">
        <v>1393</v>
      </c>
    </row>
    <row r="13" customFormat="false" ht="30" hidden="false" customHeight="true" outlineLevel="0" collapsed="false">
      <c r="A13" s="1530" t="str">
        <f aca="false">SI_1!B106</f>
        <v>Indicare il numero delle unita rilevate in tabella 1 tra i "presenti al 31.12" che risultavano titolari di permessi per legge n. 104/92.</v>
      </c>
      <c r="B13" s="1540" t="n">
        <f aca="false">SI_1!G106</f>
        <v>16</v>
      </c>
      <c r="C13" s="1541" t="n">
        <f aca="false">t11!I25+t11!J25</f>
        <v>0</v>
      </c>
      <c r="D13" s="1542" t="str">
        <f aca="false">(IF(AND(C13=0,B13&gt;0),"Mancano le assenze per questa causale",IF(AND(C13&gt;0,B13=0),"Dichiarare Unita nella domanda della Scheda Informativa 1","OK")))</f>
        <v>Mancano le assenze per questa causale</v>
      </c>
    </row>
    <row r="14" customFormat="false" ht="30" hidden="false" customHeight="true" outlineLevel="0" collapsed="false">
      <c r="A14" s="1530" t="str">
        <f aca="false">SI_1!B109</f>
        <v>Indicare il numero delle unita rilevate in tabella 1 tra i "presenti al 31.12" che risultavano titolari di permessi ai sensi dell'art. 42, c.5 D.lgs.151/2001.</v>
      </c>
      <c r="B14" s="1534" t="n">
        <f aca="false">SI_1!G109</f>
        <v>2</v>
      </c>
      <c r="C14" s="1543" t="n">
        <f aca="false">t11!G25+t11!H25</f>
        <v>0</v>
      </c>
      <c r="D14" s="1535" t="str">
        <f aca="false">(IF(AND(C14=0,B14&gt;0),"Mancano le assenze per questa causale",IF(AND(C14&gt;0,B14=0),"Dichiarare Unita nella domanda della Scheda Informativa 1","OK")))</f>
        <v>Mancano le assenze per questa causale</v>
      </c>
    </row>
    <row r="17" customFormat="false" ht="13.35" hidden="false" customHeight="true" outlineLevel="0" collapsed="false">
      <c r="A17" s="1544" t="s">
        <v>1394</v>
      </c>
      <c r="B17" s="549"/>
      <c r="C17" s="549"/>
      <c r="D17" s="549"/>
      <c r="E17" s="301"/>
      <c r="F17" s="301"/>
      <c r="G17" s="301"/>
      <c r="H17" s="301"/>
      <c r="I17" s="301"/>
    </row>
    <row r="18" customFormat="false" ht="31.35" hidden="false" customHeight="true" outlineLevel="0" collapsed="false">
      <c r="A18" s="1525" t="s">
        <v>1395</v>
      </c>
      <c r="B18" s="1525"/>
      <c r="C18" s="1525"/>
      <c r="D18" s="1525"/>
      <c r="E18" s="1526"/>
    </row>
    <row r="19" customFormat="false" ht="21" hidden="false" customHeight="false" outlineLevel="0" collapsed="false">
      <c r="A19" s="1537" t="s">
        <v>1386</v>
      </c>
      <c r="B19" s="1538" t="s">
        <v>1396</v>
      </c>
      <c r="C19" s="1538" t="s">
        <v>1392</v>
      </c>
      <c r="D19" s="1539" t="s">
        <v>1393</v>
      </c>
    </row>
    <row r="20" customFormat="false" ht="42" hidden="false" customHeight="true" outlineLevel="0" collapsed="false">
      <c r="A20" s="1530" t="s">
        <v>53</v>
      </c>
      <c r="B20" s="1540" t="n">
        <f aca="false">SI_1!G82</f>
        <v>726</v>
      </c>
      <c r="C20" s="1541" t="n">
        <f aca="false">t11!E25+t11!F25</f>
        <v>0</v>
      </c>
      <c r="D20" s="1542" t="str">
        <f aca="false">(IF(AND(C20=0,B20&gt;0),"Mancano le assenze per questa causale",IF(AND(C20&gt;0,B20=0),"Dichiarare Somme nella domanda della Scheda Informativa 1","OK")))</f>
        <v>Mancano le assenze per questa causale</v>
      </c>
    </row>
  </sheetData>
  <sheetProtection algorithmName="SHA-512" hashValue="v65g4BR6kP8fEqsN8gnPWuGI6ooxd+V+LHDRT7xFCHs8cfJOgVHYYikMeSnVOvqOz7LIrgniB/+Rq0Fu9n7wKg==" saltValue="MoJ1MR9NNMU1JKLrYoD+bA==" spinCount="100000" sheet="true" formatColumns="false" selectLockedCells="true" selectUnlockedCells="true"/>
  <mergeCells count="5">
    <mergeCell ref="A1:D1"/>
    <mergeCell ref="A2:D2"/>
    <mergeCell ref="A3:D3"/>
    <mergeCell ref="A11:D11"/>
    <mergeCell ref="A18:D18"/>
  </mergeCells>
  <conditionalFormatting sqref="D5:D7 D13:D14 D20">
    <cfRule type="notContainsText" priority="2" operator="notContains" aboveAverage="0" equalAverage="0" bottom="0" percent="0" rank="0" text="OK" dxfId="32">
      <formula>ISERROR(SEARCH("OK",D5))</formula>
    </cfRule>
  </conditionalFormatting>
  <conditionalFormatting sqref="D5:D7">
    <cfRule type="notContainsText" priority="3" operator="notContains" aboveAverage="0" equalAverage="0" bottom="0" percent="0" rank="0" text="OK" dxfId="33">
      <formula>ISERROR(SEARCH("OK",D5))</formula>
    </cfRule>
    <cfRule type="notContainsText" priority="4" operator="notContains" aboveAverage="0" equalAverage="0" bottom="0" percent="0" rank="0" text="OK" dxfId="34">
      <formula>ISERROR(SEARCH("OK",D5))</formula>
    </cfRule>
    <cfRule type="containsText" priority="5" operator="containsText" aboveAverage="0" equalAverage="0" bottom="0" percent="0" rank="0" text="Dati incoerenti: controllare i valori" dxfId="35">
      <formula>NOT(ISERROR(SEARCH("Dati incoerenti: controllare i valori",D5)))</formula>
    </cfRule>
  </conditionalFormatting>
  <printOptions headings="false" gridLines="false" gridLinesSet="true" horizontalCentered="true" verticalCentered="true"/>
  <pageMargins left="0" right="0" top="0.196527777777778" bottom="0.315277777777778" header="0.511805555555555" footer="0.511805555555555"/>
  <pageSetup paperSize="9" scale="9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46.xml><?xml version="1.0" encoding="utf-8"?>
<worksheet xmlns="http://schemas.openxmlformats.org/spreadsheetml/2006/main" xmlns:r="http://schemas.openxmlformats.org/officeDocument/2006/relationships">
  <sheetPr filterMode="false">
    <pageSetUpPr fitToPage="true"/>
  </sheetPr>
  <dimension ref="A1:I22"/>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B2" activeCellId="0" sqref="B2"/>
    </sheetView>
  </sheetViews>
  <sheetFormatPr defaultColWidth="8.84765625" defaultRowHeight="10.2" zeroHeight="false" outlineLevelRow="0" outlineLevelCol="0"/>
  <cols>
    <col collapsed="false" customWidth="true" hidden="false" outlineLevel="0" max="1" min="1" style="255" width="41.42"/>
    <col collapsed="false" customWidth="true" hidden="false" outlineLevel="0" max="2" min="2" style="256" width="10"/>
    <col collapsed="false" customWidth="true" hidden="false" outlineLevel="0" max="3" min="3" style="256" width="11.72"/>
    <col collapsed="false" customWidth="true" hidden="false" outlineLevel="0" max="5" min="4" style="256" width="14"/>
    <col collapsed="false" customWidth="true" hidden="false" outlineLevel="0" max="6" min="6" style="256" width="11.72"/>
    <col collapsed="false" customWidth="true" hidden="false" outlineLevel="0" max="7" min="7" style="256" width="13.72"/>
    <col collapsed="false" customWidth="true" hidden="true" outlineLevel="0" max="8" min="8" style="256" width="16.72"/>
    <col collapsed="false" customWidth="true" hidden="false" outlineLevel="0" max="9" min="9" style="0" width="63.29"/>
  </cols>
  <sheetData>
    <row r="1" s="255" customFormat="true" ht="43.5" hidden="false" customHeight="true" outlineLevel="0" collapsed="false">
      <c r="A1" s="481" t="str">
        <f aca="false">t1!A1</f>
        <v>REGIONI ED AUTONOMIE LOCALI - anno 2023</v>
      </c>
      <c r="B1" s="481"/>
      <c r="C1" s="481"/>
      <c r="D1" s="481"/>
      <c r="E1" s="481"/>
      <c r="F1" s="481"/>
      <c r="G1" s="481"/>
      <c r="H1" s="481"/>
      <c r="I1" s="481"/>
    </row>
    <row r="2" s="255" customFormat="true" ht="12.75" hidden="false" customHeight="true" outlineLevel="0" collapsed="false">
      <c r="D2" s="534"/>
      <c r="E2" s="534"/>
      <c r="F2" s="534"/>
      <c r="G2" s="534"/>
      <c r="H2" s="536"/>
    </row>
    <row r="3" s="255" customFormat="true" ht="44.1" hidden="false" customHeight="true" outlineLevel="0" collapsed="false">
      <c r="A3" s="1545" t="s">
        <v>1397</v>
      </c>
      <c r="B3" s="1545"/>
      <c r="C3" s="1545"/>
      <c r="D3" s="1545"/>
      <c r="E3" s="1545"/>
      <c r="F3" s="1545"/>
      <c r="G3" s="1545"/>
      <c r="H3" s="1545"/>
      <c r="I3" s="1545"/>
    </row>
    <row r="4" customFormat="false" ht="61.2" hidden="false" customHeight="false" outlineLevel="0" collapsed="false">
      <c r="A4" s="1271" t="s">
        <v>1171</v>
      </c>
      <c r="B4" s="1272" t="s">
        <v>1172</v>
      </c>
      <c r="C4" s="1272" t="s">
        <v>1357</v>
      </c>
      <c r="D4" s="1272" t="s">
        <v>1398</v>
      </c>
      <c r="E4" s="1272" t="s">
        <v>1399</v>
      </c>
      <c r="F4" s="1272" t="s">
        <v>1359</v>
      </c>
      <c r="G4" s="1272" t="s">
        <v>1400</v>
      </c>
      <c r="H4" s="1272" t="s">
        <v>1401</v>
      </c>
      <c r="I4" s="1272" t="s">
        <v>971</v>
      </c>
    </row>
    <row r="5" s="1400" customFormat="true" ht="40.8" hidden="true" customHeight="false" outlineLevel="0" collapsed="false">
      <c r="A5" s="1398"/>
      <c r="B5" s="1313"/>
      <c r="C5" s="1313" t="s">
        <v>1190</v>
      </c>
      <c r="D5" s="1313"/>
      <c r="E5" s="1313"/>
      <c r="F5" s="1313" t="s">
        <v>1192</v>
      </c>
      <c r="G5" s="1313"/>
      <c r="H5" s="1475" t="s">
        <v>1402</v>
      </c>
      <c r="I5" s="1476"/>
    </row>
    <row r="6" customFormat="false" ht="13.2" hidden="false" customHeight="false" outlineLevel="0" collapsed="false">
      <c r="A6" s="1277" t="str">
        <f aca="false">t1!A6</f>
        <v>SEGRETARIO A</v>
      </c>
      <c r="B6" s="1278" t="str">
        <f aca="false">t1!B6</f>
        <v>0D0102</v>
      </c>
      <c r="C6" s="1402" t="n">
        <f aca="false">t11!W8+t11!X8</f>
        <v>0</v>
      </c>
      <c r="D6" s="1402" t="n">
        <f aca="false">(C6-t11!Q8-t11!R8-t11!S8-t11!T8-t11!U8-t11!V8)</f>
        <v>0</v>
      </c>
      <c r="E6" s="1546" t="n">
        <f aca="false">t12!C6/12</f>
        <v>0</v>
      </c>
      <c r="F6" s="1402" t="n">
        <f aca="false">t3!K6+t3!L6+t3!M6+t3!N6+t3!O6+t3!P6</f>
        <v>0</v>
      </c>
      <c r="G6" s="1473" t="str">
        <f aca="false">IF(H6="OK","OK","ERRORE")</f>
        <v>OK</v>
      </c>
      <c r="H6" s="1473" t="str">
        <f aca="false">IF(((E6+F6)*273)&lt;(D6),"KO","OK")</f>
        <v>OK</v>
      </c>
      <c r="I6" s="1477" t="str">
        <f aca="false">IF(H6="KO",($H$5&amp;((t12!C6/12*273)+((t3!K6+t3!L6+t3!M6+t3!N6+t3!O6+t3!P6)*273))&amp;")"),"")</f>
        <v/>
      </c>
    </row>
    <row r="7" customFormat="false" ht="13.2" hidden="false" customHeight="false" outlineLevel="0" collapsed="false">
      <c r="A7" s="1277" t="str">
        <f aca="false">t1!A7</f>
        <v>SEGRETARIO B</v>
      </c>
      <c r="B7" s="1278" t="str">
        <f aca="false">t1!B7</f>
        <v>0D0103</v>
      </c>
      <c r="C7" s="1402" t="n">
        <f aca="false">t11!W9+t11!X9</f>
        <v>0</v>
      </c>
      <c r="D7" s="1402" t="n">
        <f aca="false">(C7-t11!Q9-t11!R9-t11!S9-t11!T9-t11!U9-t11!V9)</f>
        <v>0</v>
      </c>
      <c r="E7" s="1546" t="n">
        <f aca="false">t12!C7/12</f>
        <v>0</v>
      </c>
      <c r="F7" s="1402" t="n">
        <f aca="false">t3!K7+t3!L7+t3!M7+t3!N7+t3!O7+t3!P7</f>
        <v>0</v>
      </c>
      <c r="G7" s="1473" t="str">
        <f aca="false">IF(H7="OK","OK","ERRORE")</f>
        <v>OK</v>
      </c>
      <c r="H7" s="1473" t="str">
        <f aca="false">IF(((E7+F7)*273)&lt;(D7),"KO","OK")</f>
        <v>OK</v>
      </c>
      <c r="I7" s="1477" t="str">
        <f aca="false">IF(H7="KO",($H$5&amp;((t12!C7/12*273)+((t3!K7+t3!L7+t3!M7+t3!N7+t3!O7+t3!P7)*273))&amp;")"),"")</f>
        <v/>
      </c>
    </row>
    <row r="8" customFormat="false" ht="13.2" hidden="false" customHeight="false" outlineLevel="0" collapsed="false">
      <c r="A8" s="1277" t="str">
        <f aca="false">t1!A8</f>
        <v>SEGRETARIO C</v>
      </c>
      <c r="B8" s="1278" t="str">
        <f aca="false">t1!B8</f>
        <v>0D0485</v>
      </c>
      <c r="C8" s="1402" t="n">
        <f aca="false">t11!W10+t11!X10</f>
        <v>0</v>
      </c>
      <c r="D8" s="1402" t="n">
        <f aca="false">(C8-t11!Q10-t11!R10-t11!S10-t11!T10-t11!U10-t11!V10)</f>
        <v>0</v>
      </c>
      <c r="E8" s="1546" t="n">
        <f aca="false">t12!C8/12</f>
        <v>0</v>
      </c>
      <c r="F8" s="1402" t="n">
        <f aca="false">t3!K8+t3!L8+t3!M8+t3!N8+t3!O8+t3!P8</f>
        <v>0</v>
      </c>
      <c r="G8" s="1473" t="str">
        <f aca="false">IF(H8="OK","OK","ERRORE")</f>
        <v>OK</v>
      </c>
      <c r="H8" s="1473" t="str">
        <f aca="false">IF(((E8+F8)*273)&lt;(D8),"KO","OK")</f>
        <v>OK</v>
      </c>
      <c r="I8" s="1477" t="str">
        <f aca="false">IF(H8="KO",($H$5&amp;((t12!C8/12*273)+((t3!K8+t3!L8+t3!M8+t3!N8+t3!O8+t3!P8)*273))&amp;")"),"")</f>
        <v/>
      </c>
    </row>
    <row r="9" customFormat="false" ht="13.2" hidden="false" customHeight="false" outlineLevel="0" collapsed="false">
      <c r="A9" s="1277" t="str">
        <f aca="false">t1!A9</f>
        <v>DIRETTORE  GENERALE</v>
      </c>
      <c r="B9" s="1278" t="str">
        <f aca="false">t1!B9</f>
        <v>0D0097</v>
      </c>
      <c r="C9" s="1402" t="n">
        <f aca="false">t11!W11+t11!X11</f>
        <v>0</v>
      </c>
      <c r="D9" s="1402" t="n">
        <f aca="false">(C9-t11!Q11-t11!R11-t11!S11-t11!T11-t11!U11-t11!V11)</f>
        <v>0</v>
      </c>
      <c r="E9" s="1546" t="n">
        <f aca="false">t12!C9/12</f>
        <v>0</v>
      </c>
      <c r="F9" s="1402" t="n">
        <f aca="false">t3!K9+t3!L9+t3!M9+t3!N9+t3!O9+t3!P9</f>
        <v>0</v>
      </c>
      <c r="G9" s="1473" t="str">
        <f aca="false">IF(H9="OK","OK","ERRORE")</f>
        <v>OK</v>
      </c>
      <c r="H9" s="1473" t="str">
        <f aca="false">IF(((E9+F9)*273)&lt;(D9),"KO","OK")</f>
        <v>OK</v>
      </c>
      <c r="I9" s="1477" t="str">
        <f aca="false">IF(H9="KO",($H$5&amp;((t12!C9/12*273)+((t3!K9+t3!L9+t3!M9+t3!N9+t3!O9+t3!P9)*273))&amp;")"),"")</f>
        <v/>
      </c>
    </row>
    <row r="10" customFormat="false" ht="13.2" hidden="false" customHeight="false" outlineLevel="0" collapsed="false">
      <c r="A10" s="1277" t="str">
        <f aca="false">t1!A10</f>
        <v>ALTE SPECIALIZZ. FUORI D.O.</v>
      </c>
      <c r="B10" s="1278" t="str">
        <f aca="false">t1!B10</f>
        <v>0D0095</v>
      </c>
      <c r="C10" s="1402" t="n">
        <f aca="false">t11!W12+t11!X12</f>
        <v>0</v>
      </c>
      <c r="D10" s="1402" t="n">
        <f aca="false">(C10-t11!Q12-t11!R12-t11!S12-t11!T12-t11!U12-t11!V12)</f>
        <v>0</v>
      </c>
      <c r="E10" s="1546" t="n">
        <f aca="false">t12!C10/12</f>
        <v>0</v>
      </c>
      <c r="F10" s="1402" t="n">
        <f aca="false">t3!K10+t3!L10+t3!M10+t3!N10+t3!O10+t3!P10</f>
        <v>0</v>
      </c>
      <c r="G10" s="1473" t="str">
        <f aca="false">IF(H10="OK","OK","ERRORE")</f>
        <v>OK</v>
      </c>
      <c r="H10" s="1473" t="str">
        <f aca="false">IF(((E10+F10)*273)&lt;(D10),"KO","OK")</f>
        <v>OK</v>
      </c>
      <c r="I10" s="1477" t="str">
        <f aca="false">IF(H10="KO",($H$5&amp;((t12!C10/12*273)+((t3!K10+t3!L10+t3!M10+t3!N10+t3!O10+t3!P10)*273))&amp;")"),"")</f>
        <v/>
      </c>
    </row>
    <row r="11" customFormat="false" ht="13.2" hidden="false" customHeight="false" outlineLevel="0" collapsed="false">
      <c r="A11" s="1277" t="str">
        <f aca="false">t1!A11</f>
        <v>DIRIGENTE A TEMPO DETERMINATO FUORI D.O.</v>
      </c>
      <c r="B11" s="1278" t="str">
        <f aca="false">t1!B11</f>
        <v>0D0098</v>
      </c>
      <c r="C11" s="1402" t="n">
        <f aca="false">t11!W13+t11!X13</f>
        <v>0</v>
      </c>
      <c r="D11" s="1402" t="n">
        <f aca="false">(C11-t11!Q13-t11!R13-t11!S13-t11!T13-t11!U13-t11!V13)</f>
        <v>0</v>
      </c>
      <c r="E11" s="1546" t="n">
        <f aca="false">t12!C11/12</f>
        <v>0</v>
      </c>
      <c r="F11" s="1402" t="n">
        <f aca="false">t3!K11+t3!L11+t3!M11+t3!N11+t3!O11+t3!P11</f>
        <v>0</v>
      </c>
      <c r="G11" s="1473" t="str">
        <f aca="false">IF(H11="OK","OK","ERRORE")</f>
        <v>OK</v>
      </c>
      <c r="H11" s="1473" t="str">
        <f aca="false">IF(((E11+F11)*273)&lt;(D11),"KO","OK")</f>
        <v>OK</v>
      </c>
      <c r="I11" s="1477" t="str">
        <f aca="false">IF(H11="KO",($H$5&amp;((t12!C11/12*273)+((t3!K11+t3!L11+t3!M11+t3!N11+t3!O11+t3!P11)*273))&amp;")"),"")</f>
        <v/>
      </c>
    </row>
    <row r="12" customFormat="false" ht="13.2" hidden="false" customHeight="false" outlineLevel="0" collapsed="false">
      <c r="A12" s="1277" t="str">
        <f aca="false">t1!A12</f>
        <v>SEGRETARIO GENERALE CCIAA</v>
      </c>
      <c r="B12" s="1278" t="str">
        <f aca="false">t1!B12</f>
        <v>0D0104</v>
      </c>
      <c r="C12" s="1402" t="n">
        <f aca="false">t11!W14+t11!X14</f>
        <v>0</v>
      </c>
      <c r="D12" s="1402" t="n">
        <f aca="false">(C12-t11!Q14-t11!R14-t11!S14-t11!T14-t11!U14-t11!V14)</f>
        <v>0</v>
      </c>
      <c r="E12" s="1546" t="n">
        <f aca="false">t12!C12/12</f>
        <v>0</v>
      </c>
      <c r="F12" s="1402" t="n">
        <f aca="false">t3!K12+t3!L12+t3!M12+t3!N12+t3!O12+t3!P12</f>
        <v>0</v>
      </c>
      <c r="G12" s="1473" t="str">
        <f aca="false">IF(H12="OK","OK","ERRORE")</f>
        <v>OK</v>
      </c>
      <c r="H12" s="1473" t="str">
        <f aca="false">IF(((E12+F12)*273)&lt;(D12),"KO","OK")</f>
        <v>OK</v>
      </c>
      <c r="I12" s="1477" t="str">
        <f aca="false">IF(H12="KO",($H$5&amp;((t12!C12/12*273)+((t3!K12+t3!L12+t3!M12+t3!N12+t3!O12+t3!P12)*273))&amp;")"),"")</f>
        <v/>
      </c>
    </row>
    <row r="13" customFormat="false" ht="13.2" hidden="false" customHeight="false" outlineLevel="0" collapsed="false">
      <c r="A13" s="1277" t="str">
        <f aca="false">t1!A13</f>
        <v>DIRIGENTE A TEMPO INDETERMINATO</v>
      </c>
      <c r="B13" s="1278" t="str">
        <f aca="false">t1!B13</f>
        <v>0D0164</v>
      </c>
      <c r="C13" s="1402" t="n">
        <f aca="false">t11!W15+t11!X15</f>
        <v>0</v>
      </c>
      <c r="D13" s="1402" t="n">
        <f aca="false">(C13-t11!Q15-t11!R15-t11!S15-t11!T15-t11!U15-t11!V15)</f>
        <v>0</v>
      </c>
      <c r="E13" s="1546" t="n">
        <f aca="false">t12!C13/12</f>
        <v>0</v>
      </c>
      <c r="F13" s="1402" t="n">
        <f aca="false">t3!K13+t3!L13+t3!M13+t3!N13+t3!O13+t3!P13</f>
        <v>0</v>
      </c>
      <c r="G13" s="1473" t="str">
        <f aca="false">IF(H13="OK","OK","ERRORE")</f>
        <v>OK</v>
      </c>
      <c r="H13" s="1473" t="str">
        <f aca="false">IF(((E13+F13)*273)&lt;(D13),"KO","OK")</f>
        <v>OK</v>
      </c>
      <c r="I13" s="1477" t="str">
        <f aca="false">IF(H13="KO",($H$5&amp;((t12!C13/12*273)+((t3!K13+t3!L13+t3!M13+t3!N13+t3!O13+t3!P13)*273))&amp;")"),"")</f>
        <v/>
      </c>
    </row>
    <row r="14" customFormat="false" ht="13.2" hidden="false" customHeight="false" outlineLevel="0" collapsed="false">
      <c r="A14" s="1277" t="str">
        <f aca="false">t1!A14</f>
        <v>DIRIGENTE A TEMPO DETERMINATO IN D.O.</v>
      </c>
      <c r="B14" s="1278" t="str">
        <f aca="false">t1!B14</f>
        <v>0D0165</v>
      </c>
      <c r="C14" s="1402" t="n">
        <f aca="false">t11!W16+t11!X16</f>
        <v>0</v>
      </c>
      <c r="D14" s="1402" t="n">
        <f aca="false">(C14-t11!Q16-t11!R16-t11!S16-t11!T16-t11!U16-t11!V16)</f>
        <v>0</v>
      </c>
      <c r="E14" s="1546" t="n">
        <f aca="false">t12!C14/12</f>
        <v>0</v>
      </c>
      <c r="F14" s="1402" t="n">
        <f aca="false">t3!K14+t3!L14+t3!M14+t3!N14+t3!O14+t3!P14</f>
        <v>0</v>
      </c>
      <c r="G14" s="1473" t="str">
        <f aca="false">IF(H14="OK","OK","ERRORE")</f>
        <v>OK</v>
      </c>
      <c r="H14" s="1473" t="str">
        <f aca="false">IF(((E14+F14)*273)&lt;(D14),"KO","OK")</f>
        <v>OK</v>
      </c>
      <c r="I14" s="1477" t="str">
        <f aca="false">IF(H14="KO",($H$5&amp;((t12!C14/12*273)+((t3!K14+t3!L14+t3!M14+t3!N14+t3!O14+t3!P14)*273))&amp;")"),"")</f>
        <v/>
      </c>
    </row>
    <row r="15" customFormat="false" ht="13.2" hidden="false" customHeight="false" outlineLevel="0" collapsed="false">
      <c r="A15" s="1277" t="str">
        <f aca="false">t1!A15</f>
        <v>ALTE SPECIALIZZ. IN D.O. </v>
      </c>
      <c r="B15" s="1278" t="str">
        <f aca="false">t1!B15</f>
        <v>0D0I95</v>
      </c>
      <c r="C15" s="1402" t="n">
        <f aca="false">t11!W17+t11!X17</f>
        <v>0</v>
      </c>
      <c r="D15" s="1402" t="n">
        <f aca="false">(C15-t11!Q17-t11!R17-t11!S17-t11!T17-t11!U17-t11!V17)</f>
        <v>0</v>
      </c>
      <c r="E15" s="1546" t="n">
        <f aca="false">t12!C15/12</f>
        <v>0</v>
      </c>
      <c r="F15" s="1402" t="n">
        <f aca="false">t3!K15+t3!L15+t3!M15+t3!N15+t3!O15+t3!P15</f>
        <v>0</v>
      </c>
      <c r="G15" s="1473" t="str">
        <f aca="false">IF(H15="OK","OK","ERRORE")</f>
        <v>OK</v>
      </c>
      <c r="H15" s="1473" t="str">
        <f aca="false">IF(((E15+F15)*273)&lt;(D15),"KO","OK")</f>
        <v>OK</v>
      </c>
      <c r="I15" s="1477" t="str">
        <f aca="false">IF(H15="KO",($H$5&amp;((t12!C15/12*273)+((t3!K15+t3!L15+t3!M15+t3!N15+t3!O15+t3!P15)*273))&amp;")"),"")</f>
        <v/>
      </c>
    </row>
    <row r="16" customFormat="false" ht="13.2" hidden="false" customHeight="false" outlineLevel="0" collapsed="false">
      <c r="A16" s="1277" t="str">
        <f aca="false">t1!A16</f>
        <v>RESPONSABILE DEI SERVIZI O DEGLI UFFICI IN D.O</v>
      </c>
      <c r="B16" s="1278" t="str">
        <f aca="false">t1!B16</f>
        <v>0D0I96</v>
      </c>
      <c r="C16" s="1402" t="n">
        <f aca="false">t11!W18+t11!X18</f>
        <v>0</v>
      </c>
      <c r="D16" s="1402" t="n">
        <f aca="false">(C16-t11!Q18-t11!R18-t11!S18-t11!T18-t11!U18-t11!V18)</f>
        <v>0</v>
      </c>
      <c r="E16" s="1546" t="n">
        <f aca="false">t12!C16/12</f>
        <v>0</v>
      </c>
      <c r="F16" s="1402" t="n">
        <f aca="false">t3!K16+t3!L16+t3!M16+t3!N16+t3!O16+t3!P16</f>
        <v>0</v>
      </c>
      <c r="G16" s="1473" t="str">
        <f aca="false">IF(H16="OK","OK","ERRORE")</f>
        <v>OK</v>
      </c>
      <c r="H16" s="1473" t="str">
        <f aca="false">IF(((E16+F16)*273)&lt;(D16),"KO","OK")</f>
        <v>OK</v>
      </c>
      <c r="I16" s="1477" t="str">
        <f aca="false">IF(H16="KO",($H$5&amp;((t12!C16/12*273)+((t3!K16+t3!L16+t3!M16+t3!N16+t3!O16+t3!P16)*273))&amp;")"),"")</f>
        <v/>
      </c>
    </row>
    <row r="17" customFormat="false" ht="13.2" hidden="false" customHeight="false" outlineLevel="0" collapsed="false">
      <c r="A17" s="1277" t="str">
        <f aca="false">t1!A17</f>
        <v>FUNZIONARI ED ELEVATA QUALIFICAZIONE</v>
      </c>
      <c r="B17" s="1278" t="str">
        <f aca="false">t1!B17</f>
        <v>0FZEQF</v>
      </c>
      <c r="C17" s="1402" t="n">
        <f aca="false">t11!W19+t11!X19</f>
        <v>0</v>
      </c>
      <c r="D17" s="1402" t="n">
        <f aca="false">(C17-t11!Q19-t11!R19-t11!S19-t11!T19-t11!U19-t11!V19)</f>
        <v>0</v>
      </c>
      <c r="E17" s="1546" t="n">
        <f aca="false">t12!C17/12</f>
        <v>0</v>
      </c>
      <c r="F17" s="1402" t="n">
        <f aca="false">t3!K17+t3!L17+t3!M17+t3!N17+t3!O17+t3!P17</f>
        <v>0</v>
      </c>
      <c r="G17" s="1473" t="str">
        <f aca="false">IF(H17="OK","OK","ERRORE")</f>
        <v>OK</v>
      </c>
      <c r="H17" s="1473" t="str">
        <f aca="false">IF(((E17+F17)*273)&lt;(D17),"KO","OK")</f>
        <v>OK</v>
      </c>
      <c r="I17" s="1477" t="str">
        <f aca="false">IF(H17="KO",($H$5&amp;((t12!C17/12*273)+((t3!K17+t3!L17+t3!M17+t3!N17+t3!O17+t3!P17)*273))&amp;")"),"")</f>
        <v/>
      </c>
    </row>
    <row r="18" customFormat="false" ht="13.2" hidden="false" customHeight="false" outlineLevel="0" collapsed="false">
      <c r="A18" s="1277" t="str">
        <f aca="false">t1!A18</f>
        <v>ISTRUTTORI</v>
      </c>
      <c r="B18" s="1278" t="str">
        <f aca="false">t1!B18</f>
        <v>0IR000</v>
      </c>
      <c r="C18" s="1402" t="n">
        <f aca="false">t11!W20+t11!X20</f>
        <v>0</v>
      </c>
      <c r="D18" s="1402" t="n">
        <f aca="false">(C18-t11!Q20-t11!R20-t11!S20-t11!T20-t11!U20-t11!V20)</f>
        <v>0</v>
      </c>
      <c r="E18" s="1546" t="n">
        <f aca="false">t12!C18/12</f>
        <v>0</v>
      </c>
      <c r="F18" s="1402" t="n">
        <f aca="false">t3!K18+t3!L18+t3!M18+t3!N18+t3!O18+t3!P18</f>
        <v>0</v>
      </c>
      <c r="G18" s="1473" t="str">
        <f aca="false">IF(H18="OK","OK","ERRORE")</f>
        <v>OK</v>
      </c>
      <c r="H18" s="1473" t="str">
        <f aca="false">IF(((E18+F18)*273)&lt;(D18),"KO","OK")</f>
        <v>OK</v>
      </c>
      <c r="I18" s="1477" t="str">
        <f aca="false">IF(H18="KO",($H$5&amp;((t12!C18/12*273)+((t3!K18+t3!L18+t3!M18+t3!N18+t3!O18+t3!P18)*273))&amp;")"),"")</f>
        <v/>
      </c>
    </row>
    <row r="19" customFormat="false" ht="13.2" hidden="false" customHeight="false" outlineLevel="0" collapsed="false">
      <c r="A19" s="1277" t="str">
        <f aca="false">t1!A19</f>
        <v>OPERATORI ESPERTI</v>
      </c>
      <c r="B19" s="1278" t="str">
        <f aca="false">t1!B19</f>
        <v>0OEESP</v>
      </c>
      <c r="C19" s="1402" t="n">
        <f aca="false">t11!W21+t11!X21</f>
        <v>0</v>
      </c>
      <c r="D19" s="1402" t="n">
        <f aca="false">(C19-t11!Q21-t11!R21-t11!S21-t11!T21-t11!U21-t11!V21)</f>
        <v>0</v>
      </c>
      <c r="E19" s="1546" t="n">
        <f aca="false">t12!C19/12</f>
        <v>0</v>
      </c>
      <c r="F19" s="1402" t="n">
        <f aca="false">t3!K19+t3!L19+t3!M19+t3!N19+t3!O19+t3!P19</f>
        <v>0</v>
      </c>
      <c r="G19" s="1473" t="str">
        <f aca="false">IF(H19="OK","OK","ERRORE")</f>
        <v>OK</v>
      </c>
      <c r="H19" s="1473" t="str">
        <f aca="false">IF(((E19+F19)*273)&lt;(D19),"KO","OK")</f>
        <v>OK</v>
      </c>
      <c r="I19" s="1477" t="str">
        <f aca="false">IF(H19="KO",($H$5&amp;((t12!C19/12*273)+((t3!K19+t3!L19+t3!M19+t3!N19+t3!O19+t3!P19)*273))&amp;")"),"")</f>
        <v/>
      </c>
    </row>
    <row r="20" customFormat="false" ht="13.2" hidden="false" customHeight="false" outlineLevel="0" collapsed="false">
      <c r="A20" s="1277" t="str">
        <f aca="false">t1!A20</f>
        <v>OPERATORI</v>
      </c>
      <c r="B20" s="1278" t="str">
        <f aca="false">t1!B20</f>
        <v>0OP000</v>
      </c>
      <c r="C20" s="1402" t="n">
        <f aca="false">t11!W22+t11!X22</f>
        <v>0</v>
      </c>
      <c r="D20" s="1402" t="n">
        <f aca="false">(C20-t11!Q22-t11!R22-t11!S22-t11!T22-t11!U22-t11!V22)</f>
        <v>0</v>
      </c>
      <c r="E20" s="1546" t="n">
        <f aca="false">t12!C20/12</f>
        <v>0</v>
      </c>
      <c r="F20" s="1402" t="n">
        <f aca="false">t3!K20+t3!L20+t3!M20+t3!N20+t3!O20+t3!P20</f>
        <v>0</v>
      </c>
      <c r="G20" s="1473" t="str">
        <f aca="false">IF(H20="OK","OK","ERRORE")</f>
        <v>OK</v>
      </c>
      <c r="H20" s="1473" t="str">
        <f aca="false">IF(((E20+F20)*273)&lt;(D20),"KO","OK")</f>
        <v>OK</v>
      </c>
      <c r="I20" s="1477" t="str">
        <f aca="false">IF(H20="KO",($H$5&amp;((t12!C20/12*273)+((t3!K20+t3!L20+t3!M20+t3!N20+t3!O20+t3!P20)*273))&amp;")"),"")</f>
        <v/>
      </c>
    </row>
    <row r="21" customFormat="false" ht="13.2" hidden="false" customHeight="false" outlineLevel="0" collapsed="false">
      <c r="A21" s="1277" t="str">
        <f aca="false">t1!A21</f>
        <v>CONTRATTISTI</v>
      </c>
      <c r="B21" s="1278" t="str">
        <f aca="false">t1!B21</f>
        <v>000061</v>
      </c>
      <c r="C21" s="1402" t="n">
        <f aca="false">t11!W23+t11!X23</f>
        <v>0</v>
      </c>
      <c r="D21" s="1402" t="n">
        <f aca="false">(C21-t11!Q23-t11!R23-t11!S23-t11!T23-t11!U23-t11!V23)</f>
        <v>0</v>
      </c>
      <c r="E21" s="1546" t="n">
        <f aca="false">t12!C21/12</f>
        <v>0</v>
      </c>
      <c r="F21" s="1402" t="n">
        <f aca="false">t3!K21+t3!L21+t3!M21+t3!N21+t3!O21+t3!P21</f>
        <v>0</v>
      </c>
      <c r="G21" s="1473" t="str">
        <f aca="false">IF(H21="OK","OK","ERRORE")</f>
        <v>OK</v>
      </c>
      <c r="H21" s="1473" t="str">
        <f aca="false">IF(((E21+F21)*273)&lt;(D21),"KO","OK")</f>
        <v>OK</v>
      </c>
      <c r="I21" s="1477" t="str">
        <f aca="false">IF(H21="KO",($H$5&amp;((t12!C21/12*273)+((t3!K21+t3!L21+t3!M21+t3!N21+t3!O21+t3!P21)*273))&amp;")"),"")</f>
        <v/>
      </c>
    </row>
    <row r="22" customFormat="false" ht="13.2" hidden="false" customHeight="false" outlineLevel="0" collapsed="false">
      <c r="A22" s="1277" t="str">
        <f aca="false">t1!A22</f>
        <v>COLLABORATORE A T.D. ART. 90 TUEL</v>
      </c>
      <c r="B22" s="1278" t="str">
        <f aca="false">t1!B22</f>
        <v>000096</v>
      </c>
      <c r="C22" s="1402" t="n">
        <f aca="false">t11!W24+t11!X24</f>
        <v>0</v>
      </c>
      <c r="D22" s="1402" t="n">
        <f aca="false">(C22-t11!Q24-t11!R24-t11!S24-t11!T24-t11!U24-t11!V24)</f>
        <v>0</v>
      </c>
      <c r="E22" s="1546" t="n">
        <f aca="false">t12!C22/12</f>
        <v>0</v>
      </c>
      <c r="F22" s="1402" t="n">
        <f aca="false">t3!K22+t3!L22+t3!M22+t3!N22+t3!O22+t3!P22</f>
        <v>0</v>
      </c>
      <c r="G22" s="1473" t="str">
        <f aca="false">IF(H22="OK","OK","ERRORE")</f>
        <v>OK</v>
      </c>
      <c r="H22" s="1473" t="str">
        <f aca="false">IF(((E22+F22)*273)&lt;(D22),"KO","OK")</f>
        <v>OK</v>
      </c>
      <c r="I22" s="1477" t="str">
        <f aca="false">IF(H22="KO",($H$5&amp;((t12!C22/12*273)+((t3!K22+t3!L22+t3!M22+t3!N22+t3!O22+t3!P22)*273))&amp;")"),"")</f>
        <v/>
      </c>
    </row>
  </sheetData>
  <sheetProtection algorithmName="SHA-512" hashValue="L/61lkRP7JmcTo2mo9V9Wa8041w7WIh1rBM4NPiBSa1v1Tn5wNp9k9p4jZ5Ss+/RFLK4AicbyZEf+B5iMGqXFw==" saltValue="Rkglzc+N8I445IvGm9R9ow==" spinCount="100000" sheet="true" formatColumns="false" selectLockedCells="true" selectUnlockedCells="true"/>
  <mergeCells count="3">
    <mergeCell ref="A1:I1"/>
    <mergeCell ref="D2:G2"/>
    <mergeCell ref="A3:I3"/>
  </mergeCells>
  <printOptions headings="false" gridLines="false" gridLinesSet="true" horizontalCentered="true" verticalCentered="false"/>
  <pageMargins left="0.2" right="0.2" top="0.196527777777778" bottom="0.157638888888889"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7.xml><?xml version="1.0" encoding="utf-8"?>
<worksheet xmlns="http://schemas.openxmlformats.org/spreadsheetml/2006/main" xmlns:r="http://schemas.openxmlformats.org/officeDocument/2006/relationships">
  <sheetPr filterMode="false">
    <pageSetUpPr fitToPage="true"/>
  </sheetPr>
  <dimension ref="A1:F44"/>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0" ySplit="5" topLeftCell="A6" activePane="bottomLeft" state="frozen"/>
      <selection pane="topLeft" activeCell="A1" activeCellId="0" sqref="A1"/>
      <selection pane="bottomLeft" activeCell="E1" activeCellId="0" sqref="E1"/>
    </sheetView>
  </sheetViews>
  <sheetFormatPr defaultColWidth="8.72265625" defaultRowHeight="10.2" zeroHeight="false" outlineLevelRow="0" outlineLevelCol="0"/>
  <cols>
    <col collapsed="false" customWidth="true" hidden="false" outlineLevel="0" max="1" min="1" style="255" width="3.29"/>
    <col collapsed="false" customWidth="false" hidden="false" outlineLevel="0" max="2" min="2" style="255" width="8.72"/>
    <col collapsed="false" customWidth="true" hidden="false" outlineLevel="0" max="3" min="3" style="255" width="65.71"/>
    <col collapsed="false" customWidth="true" hidden="false" outlineLevel="0" max="6" min="4" style="256" width="45.71"/>
    <col collapsed="false" customWidth="false" hidden="false" outlineLevel="0" max="256" min="7" style="255" width="8.72"/>
    <col collapsed="false" customWidth="true" hidden="false" outlineLevel="0" max="257" min="257" style="255" width="3.29"/>
    <col collapsed="false" customWidth="false" hidden="false" outlineLevel="0" max="258" min="258" style="255" width="8.72"/>
    <col collapsed="false" customWidth="true" hidden="false" outlineLevel="0" max="259" min="259" style="255" width="65.71"/>
    <col collapsed="false" customWidth="true" hidden="false" outlineLevel="0" max="262" min="260" style="255" width="45.71"/>
    <col collapsed="false" customWidth="false" hidden="false" outlineLevel="0" max="512" min="263" style="255" width="8.72"/>
    <col collapsed="false" customWidth="true" hidden="false" outlineLevel="0" max="513" min="513" style="255" width="3.29"/>
    <col collapsed="false" customWidth="false" hidden="false" outlineLevel="0" max="514" min="514" style="255" width="8.72"/>
    <col collapsed="false" customWidth="true" hidden="false" outlineLevel="0" max="515" min="515" style="255" width="65.71"/>
    <col collapsed="false" customWidth="true" hidden="false" outlineLevel="0" max="518" min="516" style="255" width="45.71"/>
    <col collapsed="false" customWidth="false" hidden="false" outlineLevel="0" max="768" min="519" style="255" width="8.72"/>
    <col collapsed="false" customWidth="true" hidden="false" outlineLevel="0" max="769" min="769" style="255" width="3.29"/>
    <col collapsed="false" customWidth="false" hidden="false" outlineLevel="0" max="770" min="770" style="255" width="8.72"/>
    <col collapsed="false" customWidth="true" hidden="false" outlineLevel="0" max="771" min="771" style="255" width="65.71"/>
    <col collapsed="false" customWidth="true" hidden="false" outlineLevel="0" max="774" min="772" style="255" width="45.71"/>
    <col collapsed="false" customWidth="false" hidden="false" outlineLevel="0" max="1024" min="775" style="255" width="8.72"/>
  </cols>
  <sheetData>
    <row r="1" customFormat="false" ht="43.5" hidden="false" customHeight="true" outlineLevel="0" collapsed="false">
      <c r="A1" s="1315" t="str">
        <f aca="false">t1!A1</f>
        <v>REGIONI ED AUTONOMIE LOCALI - anno 2023</v>
      </c>
      <c r="B1" s="1315"/>
      <c r="C1" s="1315"/>
      <c r="D1" s="1315"/>
      <c r="E1" s="1315"/>
      <c r="F1" s="1315"/>
    </row>
    <row r="2" customFormat="false" ht="21" hidden="false" customHeight="true" outlineLevel="0" collapsed="false">
      <c r="A2" s="141" t="s">
        <v>1403</v>
      </c>
      <c r="B2" s="141"/>
      <c r="C2" s="141"/>
    </row>
    <row r="3" customFormat="false" ht="21" hidden="false" customHeight="true" outlineLevel="0" collapsed="false">
      <c r="A3" s="1406" t="s">
        <v>1404</v>
      </c>
      <c r="B3" s="141"/>
      <c r="C3" s="141"/>
    </row>
    <row r="4" customFormat="false" ht="49.5" hidden="false" customHeight="true" outlineLevel="0" collapsed="false">
      <c r="A4" s="1407" t="s">
        <v>677</v>
      </c>
      <c r="B4" s="1407"/>
      <c r="C4" s="1407"/>
      <c r="D4" s="1319" t="s">
        <v>1313</v>
      </c>
      <c r="E4" s="1319" t="s">
        <v>1249</v>
      </c>
      <c r="F4" s="1319" t="s">
        <v>1250</v>
      </c>
    </row>
    <row r="5" s="1232" customFormat="true" ht="70.35" hidden="false" customHeight="true" outlineLevel="0" collapsed="false">
      <c r="A5" s="1408" t="s">
        <v>1405</v>
      </c>
      <c r="B5" s="1408"/>
      <c r="C5" s="1408"/>
      <c r="D5" s="1319" t="str">
        <f aca="false">IF(AND(D6=0,D7=0),"OK",IF(AND(D6=0,D7&gt;0),"Giustificare: il totale risorse non soggette a limite indicato nella domanda SICI - LEG398 differisce (in più o in meno) di oltre il 10% dal totale delle voci della tabella 15 qui di seguito rappresentate",IF(ABS((D7-D6)/D6)&gt;0.1,"Giustificare: totale risorse non soggette a limite domanda SICI - LEG398 differisce (in più o in meno) di oltre il 10% dal totale delle voci della tabella 15 qui di seguito rappresentate","OK")))</f>
        <v>OK</v>
      </c>
      <c r="E5" s="1319" t="str">
        <f aca="false">IF(AND(E6=0,E7=0),"OK",IF(AND(E6=0,E7&gt;0),"Giustificare: il totale risorse non soggette a limite indicato nella domanda SICI - LEG398 differisce (in più o in meno) di oltre il 10% dal totale delle voci della tabella 15 qui di seguito rappresentate",IF(ABS((E7-E6)/E6)&gt;0.1,"Giustificare: totale risorse non soggette a limite domanda SICI - LEG398 differisce (in più o in meno) di oltre il 10% dal totale delle voci della tabella 15 qui di seguito rappresentate","OK")))</f>
        <v>OK</v>
      </c>
      <c r="F5" s="1319" t="str">
        <f aca="false">IF(AND(F6=0,F7=0),"OK",IF(AND(F6=0,F7&gt;0),"Giustificare: il totale risorse non soggette a limite indicato nella domanda SICI - LEG398 differisce (in più o in meno) di oltre il 10% dal totale delle voci della tabella 15 qui di seguito rappresentate",IF(ABS((F7-F6)/F6)&gt;0.1,"Giustificare: totale risorse non soggette a limite domanda SICI - LEG398 differisce (in più o in meno) di oltre il 10% dal totale delle voci della tabella 15 qui di seguito rappresentate","OK")))</f>
        <v>OK</v>
      </c>
    </row>
    <row r="6" s="580" customFormat="true" ht="20.1" hidden="false" customHeight="true" outlineLevel="0" collapsed="false">
      <c r="A6" s="1547" t="s">
        <v>1252</v>
      </c>
      <c r="B6" s="1548" t="s">
        <v>1406</v>
      </c>
      <c r="C6" s="1548"/>
      <c r="D6" s="1549" t="n">
        <f aca="false">SUM('SICI(1)'!F29)</f>
        <v>0</v>
      </c>
      <c r="E6" s="1549" t="n">
        <f aca="false">SUM('SICI(2)'!F29)</f>
        <v>0</v>
      </c>
      <c r="F6" s="1550" t="n">
        <f aca="false">SUM('SICI(3)'!F29)</f>
        <v>0</v>
      </c>
    </row>
    <row r="7" customFormat="false" ht="20.1" hidden="false" customHeight="true" outlineLevel="0" collapsed="false">
      <c r="A7" s="1551" t="s">
        <v>1254</v>
      </c>
      <c r="B7" s="1552" t="s">
        <v>1407</v>
      </c>
      <c r="C7" s="1553"/>
      <c r="D7" s="1336" t="n">
        <f aca="false">SUM(D9:D42)</f>
        <v>0</v>
      </c>
      <c r="E7" s="1336" t="n">
        <f aca="false">SUM(E9:E42)</f>
        <v>0</v>
      </c>
      <c r="F7" s="1554" t="n">
        <f aca="false">SUM(F9:F42)</f>
        <v>0</v>
      </c>
    </row>
    <row r="8" s="580" customFormat="true" ht="40.35" hidden="false" customHeight="true" outlineLevel="0" collapsed="false">
      <c r="A8" s="1555"/>
      <c r="C8" s="1337"/>
      <c r="D8" s="1556" t="s">
        <v>1408</v>
      </c>
      <c r="E8" s="1556"/>
      <c r="F8" s="1556"/>
    </row>
    <row r="9" s="580" customFormat="true" ht="20.25" hidden="false" customHeight="true" outlineLevel="0" collapsed="false">
      <c r="A9" s="1413"/>
      <c r="B9" s="1421" t="s">
        <v>712</v>
      </c>
      <c r="C9" s="1326" t="str">
        <f aca="false">INDEX('t15(2)'!$A$1:$A$65536,MATCH($B9,'t15(2)'!$B$1:$B$65536,0))</f>
        <v>Art 11 c 1 L B DL 135/18 - Incr acc ass deroga fac ass.li</v>
      </c>
      <c r="D9" s="1557"/>
      <c r="E9" s="1324" t="n">
        <f aca="false">SUMIFS('t15(2)'!$C$1:$C$65536,'t15(2)'!$B$1:$B$65536,$B9)</f>
        <v>0</v>
      </c>
      <c r="F9" s="1558" t="n">
        <f aca="false">SUMIFS('t15(3)'!$C$9:$C$25,'t15(3)'!$B$9:$B$25,'Incongruenza 15'!$B9)</f>
        <v>0</v>
      </c>
    </row>
    <row r="10" s="580" customFormat="true" ht="20.25" hidden="false" customHeight="true" outlineLevel="0" collapsed="false">
      <c r="A10" s="1413"/>
      <c r="B10" s="1421" t="s">
        <v>776</v>
      </c>
      <c r="C10" s="1326" t="str">
        <f aca="false">INDEX('t15(3)'!$A$1:$A$65529,MATCH($B10,'t15(3)'!$B$1:$B$65529,0))</f>
        <v>Art 67 c 2 L A Ccnl 16-18 - Increm 83,20 euro dal 31.12.2018</v>
      </c>
      <c r="D10" s="1557"/>
      <c r="E10" s="1559"/>
      <c r="F10" s="1560" t="n">
        <f aca="false">SUMIFS('t15(3)'!$C$9:$C$25,'t15(3)'!$B$9:$B$25,'Incongruenza 15'!$B10)</f>
        <v>0</v>
      </c>
    </row>
    <row r="11" s="580" customFormat="true" ht="20.25" hidden="false" customHeight="true" outlineLevel="0" collapsed="false">
      <c r="A11" s="1413"/>
      <c r="B11" s="1421" t="s">
        <v>780</v>
      </c>
      <c r="C11" s="1326" t="s">
        <v>1409</v>
      </c>
      <c r="D11" s="1557"/>
      <c r="E11" s="1561"/>
      <c r="F11" s="1558" t="n">
        <f aca="false">SUMIFS('t15(3)'!$C$9:$C$25,'t15(3)'!$B$9:$B$25,'Incongruenza 15'!$B11)</f>
        <v>0</v>
      </c>
    </row>
    <row r="12" s="1332" customFormat="true" ht="20.25" hidden="false" customHeight="true" outlineLevel="0" collapsed="false">
      <c r="A12" s="1413"/>
      <c r="B12" s="1421" t="s">
        <v>784</v>
      </c>
      <c r="C12" s="1326" t="str">
        <f aca="false">INDEX('t15(3)'!$A$1:$A$65529,MATCH($B12,'t15(3)'!$B$1:$B$65529,0))</f>
        <v>Art 67 c 2 L B Ccnl 16-18 - Ridet. increm. stip. Ccnl 16-18</v>
      </c>
      <c r="D12" s="1557"/>
      <c r="E12" s="1561"/>
      <c r="F12" s="1558" t="n">
        <f aca="false">SUMIFS('t15(3)'!$C$9:$C$25,'t15(3)'!$B$9:$B$25,'Incongruenza 15'!$B12)</f>
        <v>0</v>
      </c>
    </row>
    <row r="13" s="1332" customFormat="true" ht="20.25" hidden="false" customHeight="true" outlineLevel="0" collapsed="false">
      <c r="A13" s="1413"/>
      <c r="B13" s="1421" t="s">
        <v>789</v>
      </c>
      <c r="C13" s="1326" t="s">
        <v>788</v>
      </c>
      <c r="D13" s="1557"/>
      <c r="E13" s="1561"/>
      <c r="F13" s="1558" t="n">
        <f aca="false">SUMIFS('t15(3)'!$C$9:$C$25,'t15(3)'!$B$9:$B$25,'Incongruenza 15'!$B13)</f>
        <v>0</v>
      </c>
    </row>
    <row r="14" s="1332" customFormat="true" ht="20.25" hidden="false" customHeight="true" outlineLevel="0" collapsed="false">
      <c r="A14" s="1413"/>
      <c r="B14" s="1421" t="s">
        <v>821</v>
      </c>
      <c r="C14" s="1326" t="str">
        <f aca="false">INDEX('t15(3)'!$A$1:$A$65529,MATCH($B14,'t15(3)'!$B$1:$B$65529,0))</f>
        <v>Art 79 c 1-bis Ccnl 19-21 - Diff stip B3-B1, D3-D1</v>
      </c>
      <c r="D14" s="1557"/>
      <c r="E14" s="1561"/>
      <c r="F14" s="1558" t="n">
        <f aca="false">SUMIFS('t15(3)'!$C$9:$C$25,'t15(3)'!$B$9:$B$25,'Incongruenza 15'!$B14)</f>
        <v>0</v>
      </c>
    </row>
    <row r="15" s="580" customFormat="true" ht="40.35" hidden="false" customHeight="true" outlineLevel="0" collapsed="false">
      <c r="A15" s="1413"/>
      <c r="B15" s="1562"/>
      <c r="C15" s="1421"/>
      <c r="D15" s="1556" t="s">
        <v>1410</v>
      </c>
      <c r="E15" s="1556"/>
      <c r="F15" s="1556"/>
    </row>
    <row r="16" s="580" customFormat="true" ht="20.25" hidden="false" customHeight="true" outlineLevel="0" collapsed="false">
      <c r="A16" s="1409"/>
      <c r="B16" s="1333" t="s">
        <v>731</v>
      </c>
      <c r="C16" s="1322" t="str">
        <f aca="false">INDEX('t15(2)'!$A$1:$A$65536,MATCH($B16,'t15(2)'!$B$1:$B$65536,0))</f>
        <v>Art 43 L 449/1997 - Entr. conto terzi o utenza o sponsor.</v>
      </c>
      <c r="D16" s="1563"/>
      <c r="E16" s="1324" t="n">
        <f aca="false">SUMIFS('t15(2)'!$C$1:$C$65536,'t15(2)'!$B$1:$B$65536,$B16)</f>
        <v>0</v>
      </c>
      <c r="F16" s="1558" t="n">
        <f aca="false">SUMIFS('t15(3)'!$C$28:$C$50,'t15(3)'!$B$28:$B$50,'Incongruenza 15'!$B16)</f>
        <v>0</v>
      </c>
    </row>
    <row r="17" s="580" customFormat="true" ht="20.25" hidden="false" customHeight="true" outlineLevel="0" collapsed="false">
      <c r="A17" s="1413"/>
      <c r="B17" s="1421" t="s">
        <v>733</v>
      </c>
      <c r="C17" s="1326" t="str">
        <f aca="false">INDEX('t15(2)'!$A$1:$A$65536,MATCH($B17,'t15(2)'!$B$1:$B$65536,0))</f>
        <v>Art 16 cc 4-5-6 DL 98/11 - Risp. piani razionalizzazione</v>
      </c>
      <c r="D17" s="1563"/>
      <c r="E17" s="1328" t="n">
        <f aca="false">SUMIFS('t15(2)'!$C$1:$C$65536,'t15(2)'!$B$1:$B$65536,$B17)</f>
        <v>0</v>
      </c>
      <c r="F17" s="1558" t="n">
        <f aca="false">SUMIFS('t15(3)'!$C$28:$C$50,'t15(3)'!$B$28:$B$50,'Incongruenza 15'!$B17)</f>
        <v>0</v>
      </c>
    </row>
    <row r="18" s="580" customFormat="true" ht="20.25" hidden="false" customHeight="true" outlineLevel="0" collapsed="false">
      <c r="A18" s="1413"/>
      <c r="B18" s="1421" t="s">
        <v>735</v>
      </c>
      <c r="C18" s="1326" t="str">
        <f aca="false">INDEX('t15(2)'!$A$1:$A$65536,MATCH($B18,'t15(2)'!$B$1:$B$65536,0))</f>
        <v>Art 9 c 3 DL 90/2014 - Comp Avvocati carico controparti</v>
      </c>
      <c r="D18" s="1563"/>
      <c r="E18" s="1324" t="n">
        <f aca="false">SUMIFS('t15(2)'!$C$1:$C$65536,'t15(2)'!$B$1:$B$65536,$B18)</f>
        <v>0</v>
      </c>
      <c r="F18" s="1558" t="n">
        <f aca="false">SUMIFS('t15(3)'!$C$28:$C$50,'t15(3)'!$B$28:$B$50,'Incongruenza 15'!$B18)</f>
        <v>0</v>
      </c>
    </row>
    <row r="19" s="580" customFormat="true" ht="20.25" hidden="false" customHeight="true" outlineLevel="0" collapsed="false">
      <c r="A19" s="1413"/>
      <c r="B19" s="1421" t="s">
        <v>737</v>
      </c>
      <c r="C19" s="1326" t="str">
        <f aca="false">INDEX('t15(2)'!$A$1:$A$65536,MATCH($B19,'t15(2)'!$B$1:$B$65536,0))</f>
        <v>Art 9 c 6 DL 90/2014 - Comp Avvocati spese compensate</v>
      </c>
      <c r="D19" s="1563"/>
      <c r="E19" s="1324" t="n">
        <f aca="false">SUMIFS('t15(2)'!$C$1:$C$65536,'t15(2)'!$B$1:$B$65536,$B19)</f>
        <v>0</v>
      </c>
      <c r="F19" s="1558" t="n">
        <f aca="false">SUMIFS('t15(3)'!$C$28:$C$50,'t15(3)'!$B$28:$B$50,'Incongruenza 15'!$B19)</f>
        <v>0</v>
      </c>
    </row>
    <row r="20" s="580" customFormat="true" ht="20.25" hidden="false" customHeight="true" outlineLevel="0" collapsed="false">
      <c r="A20" s="1413"/>
      <c r="B20" s="1333" t="s">
        <v>864</v>
      </c>
      <c r="C20" s="1326" t="s">
        <v>1411</v>
      </c>
      <c r="D20" s="1557"/>
      <c r="E20" s="1561"/>
      <c r="F20" s="1560" t="n">
        <f aca="false">SUMIFS('t15(3)'!$C$28:$C$50,'t15(3)'!$B$28:$B$50,'Incongruenza 15'!$B20)</f>
        <v>0</v>
      </c>
    </row>
    <row r="21" s="580" customFormat="true" ht="20.25" hidden="false" customHeight="true" outlineLevel="0" collapsed="false">
      <c r="A21" s="1413"/>
      <c r="B21" s="1421" t="s">
        <v>739</v>
      </c>
      <c r="C21" s="1326" t="str">
        <f aca="false">INDEX('t15(3)'!$A$1:$A$65529,MATCH($B21,'t15(3)'!$B$1:$B$65529,0))</f>
        <v>Art 1 c 1091 L 145/2018 - Rec. ev. IMU e TARI</v>
      </c>
      <c r="D21" s="1557"/>
      <c r="E21" s="1328" t="n">
        <f aca="false">SUMIFS('t15(2)'!$C$1:$C$65536,'t15(2)'!$B$1:$B$65536,$B21)</f>
        <v>0</v>
      </c>
      <c r="F21" s="1564" t="n">
        <f aca="false">SUMIFS('t15(3)'!$C$28:$C$50,'t15(3)'!$B$28:$B$50,'Incongruenza 15'!$B21)</f>
        <v>0</v>
      </c>
    </row>
    <row r="22" s="580" customFormat="true" ht="20.25" hidden="false" customHeight="true" outlineLevel="0" collapsed="false">
      <c r="A22" s="1409"/>
      <c r="B22" s="1333" t="s">
        <v>854</v>
      </c>
      <c r="C22" s="1322" t="str">
        <f aca="false">INDEX('t15(3)'!$A$1:$A$65529,MATCH($B22,'t15(3)'!$B$1:$B$65529,0))</f>
        <v>Art 56-ter Ccnl 16-18 - Risorse serv agg PL iniz privata</v>
      </c>
      <c r="D22" s="1557"/>
      <c r="E22" s="1561"/>
      <c r="F22" s="1558" t="n">
        <f aca="false">SUMIFS('t15(3)'!$C$28:$C$50,'t15(3)'!$B$28:$B$50,'Incongruenza 15'!$B22)</f>
        <v>0</v>
      </c>
    </row>
    <row r="23" s="580" customFormat="true" ht="20.25" hidden="false" customHeight="true" outlineLevel="0" collapsed="false">
      <c r="A23" s="1413"/>
      <c r="B23" s="1333" t="s">
        <v>859</v>
      </c>
      <c r="C23" s="1326" t="s">
        <v>1412</v>
      </c>
      <c r="D23" s="1557"/>
      <c r="E23" s="1561"/>
      <c r="F23" s="1560" t="n">
        <f aca="false">SUMIFS('t15(3)'!$C$28:$C$50,'t15(3)'!$B$28:$B$50,'Incongruenza 15'!$B23)</f>
        <v>0</v>
      </c>
    </row>
    <row r="24" s="580" customFormat="true" ht="20.25" hidden="false" customHeight="true" outlineLevel="0" collapsed="false">
      <c r="A24" s="1413"/>
      <c r="B24" s="1333" t="s">
        <v>861</v>
      </c>
      <c r="C24" s="1326" t="s">
        <v>1413</v>
      </c>
      <c r="D24" s="1557"/>
      <c r="E24" s="1561"/>
      <c r="F24" s="1560" t="n">
        <f aca="false">SUMIFS('t15(3)'!$C$28:$C$50,'t15(3)'!$B$28:$B$50,'Incongruenza 15'!$B24)</f>
        <v>0</v>
      </c>
    </row>
    <row r="25" s="580" customFormat="true" ht="20.25" hidden="false" customHeight="true" outlineLevel="0" collapsed="false">
      <c r="A25" s="1413"/>
      <c r="B25" s="1333" t="s">
        <v>870</v>
      </c>
      <c r="C25" s="1326" t="str">
        <f aca="false">INDEX('t15(3)'!$A$1:$A$65529,MATCH($B25,'t15(3)'!$B$1:$B$65529,0))</f>
        <v>Art 79 c 2 L D Ccnl 19-21 -Risp. straord. cons. anno prec.</v>
      </c>
      <c r="D25" s="1557"/>
      <c r="E25" s="1561"/>
      <c r="F25" s="1558" t="n">
        <f aca="false">SUMIFS('t15(3)'!$C$28:$C$50,'t15(3)'!$B$28:$B$50,'Incongruenza 15'!$B25)</f>
        <v>0</v>
      </c>
    </row>
    <row r="26" s="580" customFormat="true" ht="20.25" hidden="false" customHeight="true" outlineLevel="0" collapsed="false">
      <c r="A26" s="1413"/>
      <c r="B26" s="1333" t="s">
        <v>852</v>
      </c>
      <c r="C26" s="1326" t="str">
        <f aca="false">INDEX('t15(3)'!$A$1:$A$65529,MATCH($B26,'t15(3)'!$B$1:$B$65529,0))</f>
        <v>Art 70-ter Ccnl 16-18 - Contr Istat e Enti pubbl autorizz</v>
      </c>
      <c r="D26" s="1557"/>
      <c r="E26" s="1561"/>
      <c r="F26" s="1558" t="n">
        <f aca="false">SUMIFS('t15(3)'!$C$28:$C$50,'t15(3)'!$B$28:$B$50,'Incongruenza 15'!$B26)</f>
        <v>0</v>
      </c>
    </row>
    <row r="27" s="580" customFormat="true" ht="20.25" hidden="false" customHeight="true" outlineLevel="0" collapsed="false">
      <c r="A27" s="1413"/>
      <c r="B27" s="1333" t="s">
        <v>878</v>
      </c>
      <c r="C27" s="1326" t="str">
        <f aca="false">INDEX('t15(3)'!$A$1:$A$65529,MATCH($B27,'t15(3)'!$B$1:$B$65529,0))</f>
        <v>Art 1 c 604 L 234/2021 - Increm 0,22% m.s. 2018 dal 1.1.2022</v>
      </c>
      <c r="D27" s="1557"/>
      <c r="E27" s="1565"/>
      <c r="F27" s="1558" t="n">
        <f aca="false">SUMIFS('t15(3)'!$C$28:$C$50,'t15(3)'!$B$28:$B$50,'Incongruenza 15'!$B27)</f>
        <v>0</v>
      </c>
    </row>
    <row r="28" s="580" customFormat="true" ht="20.25" hidden="false" customHeight="true" outlineLevel="0" collapsed="false">
      <c r="A28" s="1420"/>
      <c r="B28" s="1566" t="s">
        <v>741</v>
      </c>
      <c r="C28" s="1326" t="s">
        <v>1414</v>
      </c>
      <c r="D28" s="1557"/>
      <c r="E28" s="1328" t="n">
        <f aca="false">SUMIFS('t15(2)'!$C$1:$C$65536,'t15(2)'!$B$1:$B$65536,$B28)</f>
        <v>0</v>
      </c>
      <c r="F28" s="1558" t="n">
        <f aca="false">SUMIFS('t15(3)'!$C$28:$C$50,'t15(3)'!$B$28:$B$50,'Incongruenza 15'!$B28)</f>
        <v>0</v>
      </c>
    </row>
    <row r="29" customFormat="false" ht="20.25" hidden="false" customHeight="true" outlineLevel="0" collapsed="false">
      <c r="A29" s="1567"/>
      <c r="B29" s="1421" t="s">
        <v>743</v>
      </c>
      <c r="C29" s="1326" t="str">
        <f aca="false">INDEX('t15(2)'!$A$1:$A$65536,MATCH($B29,'t15(2)'!$B$1:$B$65536,0))</f>
        <v>Art 8 c 5 DL 13/2023 - Incent. funz. tecniche progetti PNRR</v>
      </c>
      <c r="D29" s="1557"/>
      <c r="E29" s="1324" t="n">
        <f aca="false">SUMIFS('t15(2)'!$C$1:$C$65536,'t15(2)'!$B$1:$B$65536,$B29)</f>
        <v>0</v>
      </c>
      <c r="F29" s="1568"/>
    </row>
    <row r="30" s="580" customFormat="true" ht="20.25" hidden="false" customHeight="true" outlineLevel="0" collapsed="false">
      <c r="A30" s="1413"/>
      <c r="B30" s="1421" t="s">
        <v>749</v>
      </c>
      <c r="C30" s="1326" t="str">
        <f aca="false">INDEX('t15(2)'!$A$1:$A$65536,MATCH($B30,'t15(2)'!$B$1:$B$65536,0))</f>
        <v>Somme non utilizzate fondo/i anno precedente</v>
      </c>
      <c r="D30" s="1563"/>
      <c r="E30" s="1324" t="n">
        <f aca="false">SUMIFS('t15(2)'!$C$1:$C$65536,'t15(2)'!$B$1:$B$65536,$B30)</f>
        <v>0</v>
      </c>
      <c r="F30" s="1558" t="n">
        <f aca="false">SUMIFS('t15(3)'!$C$28:$C$50,'t15(3)'!$B$28:$B$50,'Incongruenza 15'!$B30)</f>
        <v>0</v>
      </c>
    </row>
    <row r="31" s="580" customFormat="true" ht="40.35" hidden="false" customHeight="true" outlineLevel="0" collapsed="false">
      <c r="A31" s="1413"/>
      <c r="B31" s="1562"/>
      <c r="C31" s="1421"/>
      <c r="D31" s="1556" t="s">
        <v>1415</v>
      </c>
      <c r="E31" s="1556"/>
      <c r="F31" s="1556"/>
    </row>
    <row r="32" s="580" customFormat="true" ht="20.25" hidden="false" customHeight="true" outlineLevel="0" collapsed="false">
      <c r="A32" s="1409"/>
      <c r="B32" s="1333" t="s">
        <v>902</v>
      </c>
      <c r="C32" s="1322" t="str">
        <f aca="false">INDEX('t15(3)'!$A$1:$A$65529,MATCH($B32,'t15(3)'!$B$1:$B$65529,0))</f>
        <v>Art 11bis c2 DL135/18 - Increm pos e ris E.Q. rinunce ass.li</v>
      </c>
      <c r="D32" s="1557"/>
      <c r="E32" s="1561"/>
      <c r="F32" s="1558" t="n">
        <f aca="false">SUMIFS('t15(3)'!$C$65:$C$70,'t15(3)'!$B$65:$B$70,'Incongruenza 15'!$B32)</f>
        <v>0</v>
      </c>
    </row>
    <row r="33" s="580" customFormat="true" ht="20.25" hidden="false" customHeight="true" outlineLevel="0" collapsed="false">
      <c r="A33" s="1413"/>
      <c r="B33" s="1333" t="s">
        <v>916</v>
      </c>
      <c r="C33" s="1326" t="str">
        <f aca="false">INDEX('t15(3)'!$A$1:$A$65529,MATCH($B33,'t15(3)'!$B$1:$B$65529,0))</f>
        <v>Art 39 Ccnl 14.9.00 - Ris straord elettorale</v>
      </c>
      <c r="D33" s="1557"/>
      <c r="E33" s="1561"/>
      <c r="F33" s="1558" t="n">
        <f aca="false">SUMIFS('t15(3)'!$C$79:$C$82,'t15(3)'!$B$79:$B$82,'Incongruenza 15'!$B33)</f>
        <v>0</v>
      </c>
    </row>
    <row r="34" customFormat="false" ht="20.25" hidden="false" customHeight="true" outlineLevel="0" collapsed="false">
      <c r="A34" s="1413"/>
      <c r="B34" s="1333" t="s">
        <v>920</v>
      </c>
      <c r="C34" s="1326" t="str">
        <f aca="false">INDEX('t15(3)'!$A$1:$A$65529,MATCH($B34,'t15(3)'!$B$1:$B$65529,0))</f>
        <v>Art 39 Ccnl 14.9.00 - Ris straord eventi str e cal naturali</v>
      </c>
      <c r="D34" s="1569"/>
      <c r="E34" s="1561"/>
      <c r="F34" s="1558" t="n">
        <f aca="false">SUMIFS('t15(3)'!$C$79:$C$82,'t15(3)'!$B$79:$B$82,'Incongruenza 15'!$B34)</f>
        <v>0</v>
      </c>
    </row>
    <row r="35" customFormat="false" ht="20.25" hidden="false" customHeight="true" outlineLevel="0" collapsed="false">
      <c r="A35" s="1409"/>
      <c r="B35" s="1333" t="s">
        <v>689</v>
      </c>
      <c r="C35" s="1326" t="str">
        <f aca="false">INDEX('t15(1)'!$A$1:$A$65519,MATCH($B35,'t15(1)'!$B$1:$B$65519,0))</f>
        <v>(eventuali) Quote a rimborso ex art 43 c 2 Ccnl 16-5-01</v>
      </c>
      <c r="D35" s="1570" t="n">
        <f aca="false">SUMIFS('t15(1)'!$C$1:$C$65519,'t15(1)'!$B$1:$B$65519,$B35)</f>
        <v>0</v>
      </c>
      <c r="E35" s="1557"/>
      <c r="F35" s="1571"/>
    </row>
    <row r="36" customFormat="false" ht="20.25" hidden="false" customHeight="true" outlineLevel="0" collapsed="false">
      <c r="A36" s="1409"/>
      <c r="B36" s="1333" t="s">
        <v>878</v>
      </c>
      <c r="C36" s="1322" t="str">
        <f aca="false">INDEX('t15(3)'!$A$1:$A$65529,MATCH($B36,'t15(3)'!$B$1:$B$65529,0))</f>
        <v>Art 1 c 604 L 234/2021 - Increm 0,22% m.s. 2018 dal 1.1.2022</v>
      </c>
      <c r="D36" s="1572"/>
      <c r="E36" s="1561"/>
      <c r="F36" s="1558" t="n">
        <f aca="false">SUMIFS('t15(3)'!$C$65:$C$70,'t15(3)'!$B$65:$B$70,'Incongruenza 15'!$B36)</f>
        <v>0</v>
      </c>
    </row>
    <row r="37" customFormat="false" ht="20.25" hidden="false" customHeight="true" outlineLevel="0" collapsed="false">
      <c r="A37" s="1409"/>
      <c r="B37" s="1333" t="s">
        <v>685</v>
      </c>
      <c r="C37" s="1326" t="s">
        <v>1416</v>
      </c>
      <c r="D37" s="1573" t="n">
        <f aca="false">SUMIFS('t15(1)'!$C$1:$C$65519,'t15(1)'!$B$1:$B$65519,$B37)</f>
        <v>0</v>
      </c>
      <c r="E37" s="1574"/>
      <c r="F37" s="1575"/>
    </row>
    <row r="38" customFormat="false" ht="40.35" hidden="false" customHeight="true" outlineLevel="0" collapsed="false">
      <c r="A38" s="1413"/>
      <c r="B38" s="1576"/>
      <c r="C38" s="1421"/>
      <c r="D38" s="1556" t="s">
        <v>1417</v>
      </c>
      <c r="E38" s="1556"/>
      <c r="F38" s="1556"/>
    </row>
    <row r="39" customFormat="false" ht="27" hidden="false" customHeight="true" outlineLevel="0" collapsed="false">
      <c r="A39" s="1413"/>
      <c r="B39" s="1333" t="s">
        <v>960</v>
      </c>
      <c r="C39" s="1577" t="str">
        <f aca="false">'SICI(1)'!D23</f>
        <v>Art. 107, comma 1 Ccnl 16-18 - incremento retribuzione di posizione (valutata su base annua corretta per la quota di convenzione, euro)</v>
      </c>
      <c r="D39" s="1323" t="n">
        <f aca="false">SUM('SICI(1)'!F23)</f>
        <v>0</v>
      </c>
      <c r="E39" s="1557"/>
      <c r="F39" s="1571"/>
    </row>
    <row r="40" customFormat="false" ht="33" hidden="false" customHeight="true" outlineLevel="0" collapsed="false">
      <c r="A40" s="1413"/>
      <c r="B40" s="1333" t="s">
        <v>962</v>
      </c>
      <c r="C40" s="1578" t="str">
        <f aca="false">'SICI(1)'!D25</f>
        <v>Art. 107, comma 2 Ccnl 16-18 - Incremento annuo galleggiamento determinato da art. 41, comma 5 del Ccnl 16/5/2001 (valutato su base annua corretta per la quota di convenzione, euro)</v>
      </c>
      <c r="D40" s="1323" t="n">
        <f aca="false">SUM('SICI(1)'!F25)</f>
        <v>0</v>
      </c>
      <c r="E40" s="1569"/>
      <c r="F40" s="1579"/>
    </row>
    <row r="41" customFormat="false" ht="33" hidden="false" customHeight="true" outlineLevel="0" collapsed="false">
      <c r="A41" s="1413"/>
      <c r="B41" s="1333" t="s">
        <v>964</v>
      </c>
      <c r="C41" s="1578" t="str">
        <f aca="false">'SICI(1)'!D27</f>
        <v>Art. 3, c. 6 d.l. n. 44/2023, spesa accessoria del Segretario comunale per l'anno di rilevazione, da compilare unicamente se il comune risulta sprovvisto di Segretario alla data di entrata in vigore del decreto (euro) (1)</v>
      </c>
      <c r="D41" s="1334" t="n">
        <f aca="false">SUM('SICI(1)'!F27)</f>
        <v>0</v>
      </c>
      <c r="E41" s="1569"/>
      <c r="F41" s="1579"/>
    </row>
    <row r="42" customFormat="false" ht="26.1" hidden="false" customHeight="true" outlineLevel="0" collapsed="false">
      <c r="A42" s="542"/>
      <c r="B42" s="1333" t="s">
        <v>996</v>
      </c>
      <c r="C42" s="1578" t="str">
        <f aca="false">'SICI(2)'!D27</f>
        <v>Totale risorse ricomprese nell'unico importo consolidato non rilevanti ai fini della verifica del limite art. 23 c. 2 Dlgs 75/2017 (euro) (1)</v>
      </c>
      <c r="D42" s="1569"/>
      <c r="E42" s="1323" t="n">
        <f aca="false">SUM('SICI(2)'!F27)</f>
        <v>0</v>
      </c>
      <c r="F42" s="1410" t="n">
        <f aca="false">SUM('SICI(3)'!F27)</f>
        <v>0</v>
      </c>
    </row>
    <row r="43" customFormat="false" ht="20.25" hidden="false" customHeight="true" outlineLevel="0" collapsed="false">
      <c r="A43" s="1551" t="s">
        <v>1256</v>
      </c>
      <c r="B43" s="1330" t="s">
        <v>1418</v>
      </c>
      <c r="C43" s="1330"/>
      <c r="D43" s="1323" t="n">
        <f aca="false">D6-D7</f>
        <v>0</v>
      </c>
      <c r="E43" s="1323" t="n">
        <f aca="false">E6-E7</f>
        <v>0</v>
      </c>
      <c r="F43" s="1410" t="n">
        <f aca="false">F6-F7</f>
        <v>0</v>
      </c>
    </row>
    <row r="44" customFormat="false" ht="20.25" hidden="false" customHeight="true" outlineLevel="0" collapsed="false">
      <c r="A44" s="1580" t="s">
        <v>1258</v>
      </c>
      <c r="B44" s="1581" t="s">
        <v>1419</v>
      </c>
      <c r="C44" s="1581"/>
      <c r="D44" s="1582" t="n">
        <f aca="false">IF(D6&lt;&gt;0,ABS(D43/D6*100),0)</f>
        <v>0</v>
      </c>
      <c r="E44" s="1582" t="n">
        <f aca="false">IF(E6&lt;&gt;0,ABS(E43/E6*100),0)</f>
        <v>0</v>
      </c>
      <c r="F44" s="1583" t="n">
        <f aca="false">IF(F6&lt;&gt;0,ABS(F43/F6*100),0)</f>
        <v>0</v>
      </c>
    </row>
  </sheetData>
  <sheetProtection algorithmName="SHA-512" hashValue="B/CnVZID8E7SdCe5l24APfH1x1ZtZUGmnhOF0y9AmD5UFpoAMlBNAS/jGtq9lb6qtbn/eqZR5W8n6T1yUex+xw==" saltValue="FOaXXlJuvdmaVoMTRe8xCA==" spinCount="100000" sheet="true" formatColumns="false" selectLockedCells="true"/>
  <mergeCells count="6">
    <mergeCell ref="A4:C4"/>
    <mergeCell ref="A5:C5"/>
    <mergeCell ref="D8:F8"/>
    <mergeCell ref="D15:F15"/>
    <mergeCell ref="D31:F31"/>
    <mergeCell ref="D38:F38"/>
  </mergeCells>
  <conditionalFormatting sqref="D44">
    <cfRule type="cellIs" priority="2" operator="greaterThan" aboveAverage="0" equalAverage="0" bottom="0" percent="0" rank="0" text="" dxfId="36">
      <formula>10</formula>
    </cfRule>
  </conditionalFormatting>
  <conditionalFormatting sqref="E43:F44">
    <cfRule type="cellIs" priority="3" operator="greaterThan" aboveAverage="0" equalAverage="0" bottom="0" percent="0" rank="0" text="" dxfId="37">
      <formula>10</formula>
    </cfRule>
  </conditionalFormatting>
  <printOptions headings="false" gridLines="false" gridLinesSet="true" horizontalCentered="true" verticalCentered="false"/>
  <pageMargins left="0.39375" right="0.39375" top="0.39375" bottom="0.39375" header="0.511805555555555" footer="0.511805555555555"/>
  <pageSetup paperSize="9" scale="100" firstPageNumber="0" fitToWidth="1" fitToHeight="3"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true"/>
  </sheetPr>
  <dimension ref="A1:K163"/>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F10" activeCellId="0" sqref="F10"/>
    </sheetView>
  </sheetViews>
  <sheetFormatPr defaultColWidth="12.72265625" defaultRowHeight="15" zeroHeight="false" outlineLevelRow="0" outlineLevelCol="0"/>
  <cols>
    <col collapsed="false" customWidth="true" hidden="false" outlineLevel="0" max="1" min="1" style="75" width="6.72"/>
    <col collapsed="false" customWidth="true" hidden="false" outlineLevel="0" max="2" min="2" style="79" width="7.72"/>
    <col collapsed="false" customWidth="true" hidden="false" outlineLevel="0" max="3" min="3" style="79" width="21"/>
    <col collapsed="false" customWidth="true" hidden="false" outlineLevel="0" max="4" min="4" style="79" width="56.14"/>
    <col collapsed="false" customWidth="true" hidden="false" outlineLevel="0" max="5" min="5" style="79" width="22.43"/>
    <col collapsed="false" customWidth="true" hidden="false" outlineLevel="0" max="6" min="6" style="79" width="23.15"/>
    <col collapsed="false" customWidth="true" hidden="false" outlineLevel="0" max="7" min="7" style="79" width="21.43"/>
    <col collapsed="false" customWidth="true" hidden="false" outlineLevel="0" max="8" min="8" style="106" width="99.43"/>
    <col collapsed="false" customWidth="true" hidden="true" outlineLevel="0" max="9" min="9" style="107" width="6.43"/>
    <col collapsed="false" customWidth="true" hidden="true" outlineLevel="0" max="10" min="10" style="108" width="7.29"/>
    <col collapsed="false" customWidth="true" hidden="true" outlineLevel="0" max="11" min="11" style="108" width="8.72"/>
    <col collapsed="false" customWidth="false" hidden="false" outlineLevel="0" max="1024" min="12" style="108" width="12.72"/>
  </cols>
  <sheetData>
    <row r="1" customFormat="false" ht="62.25" hidden="false" customHeight="true" outlineLevel="0" collapsed="false">
      <c r="H1" s="109" t="s">
        <v>121</v>
      </c>
      <c r="I1" s="76"/>
    </row>
    <row r="2" customFormat="false" ht="26.25" hidden="false" customHeight="true" outlineLevel="0" collapsed="false">
      <c r="A2" s="110"/>
      <c r="B2" s="111"/>
      <c r="C2" s="111"/>
      <c r="D2" s="112" t="str">
        <f aca="false">t1!A1</f>
        <v>REGIONI ED AUTONOMIE LOCALI - anno 2023</v>
      </c>
      <c r="E2" s="111"/>
      <c r="F2" s="111"/>
      <c r="G2" s="111"/>
      <c r="H2" s="113"/>
      <c r="I2" s="76"/>
    </row>
    <row r="3" customFormat="false" ht="9.6" hidden="false" customHeight="true" outlineLevel="0" collapsed="false">
      <c r="F3" s="159"/>
      <c r="G3" s="159"/>
      <c r="H3" s="224"/>
      <c r="I3" s="76"/>
    </row>
    <row r="4" customFormat="false" ht="15" hidden="false" customHeight="true" outlineLevel="0" collapsed="false">
      <c r="A4" s="246" t="s">
        <v>287</v>
      </c>
      <c r="B4" s="246"/>
      <c r="C4" s="246"/>
      <c r="F4" s="159"/>
      <c r="G4" s="159"/>
      <c r="H4" s="224"/>
      <c r="I4" s="76"/>
    </row>
    <row r="5" customFormat="false" ht="9.6" hidden="false" customHeight="true" outlineLevel="0" collapsed="false">
      <c r="F5" s="159"/>
      <c r="G5" s="159"/>
      <c r="H5" s="224"/>
      <c r="I5" s="76"/>
    </row>
    <row r="6" customFormat="false" ht="15" hidden="false" customHeight="true" outlineLevel="0" collapsed="false">
      <c r="F6" s="118" t="s">
        <v>127</v>
      </c>
      <c r="G6" s="118" t="s">
        <v>128</v>
      </c>
      <c r="H6" s="115"/>
      <c r="I6" s="76"/>
    </row>
    <row r="7" customFormat="false" ht="30" hidden="false" customHeight="true" outlineLevel="0" collapsed="false">
      <c r="A7" s="75" t="s">
        <v>123</v>
      </c>
      <c r="B7" s="131" t="s">
        <v>288</v>
      </c>
      <c r="C7" s="131"/>
      <c r="D7" s="131"/>
      <c r="E7" s="131"/>
      <c r="F7" s="126"/>
      <c r="G7" s="126"/>
      <c r="H7" s="143" t="str">
        <f aca="false">IF(I7=0,"RISPOSTA OBBLIGATORIA SOLO SE SI E' RISPOSTO SI' ALLA DOMANDA 15 DELLA SI_1A","")</f>
        <v>RISPOSTA OBBLIGATORIA SOLO SE SI E' RISPOSTO SI' ALLA DOMANDA 15 DELLA SI_1A</v>
      </c>
      <c r="I7" s="76" t="n">
        <v>0</v>
      </c>
      <c r="J7" s="108" t="str">
        <f aca="false">IF(I7=1,"VERO",IF(I7=2,"FALSO",""))</f>
        <v/>
      </c>
    </row>
    <row r="8" customFormat="false" ht="15.6" hidden="false" customHeight="true" outlineLevel="0" collapsed="false">
      <c r="B8" s="159"/>
      <c r="C8" s="159"/>
      <c r="D8" s="159"/>
      <c r="E8" s="159"/>
      <c r="F8" s="159"/>
      <c r="G8" s="159"/>
      <c r="H8" s="224"/>
      <c r="I8" s="76"/>
    </row>
    <row r="9" customFormat="false" ht="15" hidden="false" customHeight="true" outlineLevel="0" collapsed="false">
      <c r="F9" s="118" t="s">
        <v>289</v>
      </c>
      <c r="H9" s="115"/>
      <c r="I9" s="76"/>
    </row>
    <row r="10" customFormat="false" ht="30" hidden="false" customHeight="true" outlineLevel="0" collapsed="false">
      <c r="A10" s="75" t="s">
        <v>125</v>
      </c>
      <c r="C10" s="247" t="s">
        <v>290</v>
      </c>
      <c r="D10" s="247"/>
      <c r="E10" s="247"/>
      <c r="F10" s="122"/>
      <c r="G10" s="154" t="str">
        <f aca="false">IF($I$7=2,IF($F$10=0,"RISPOSTA OBBLIGATORIA"," "),IF(AND(I7=1,F10&gt;0),"LA RISPOSTA DATA IN QUESTA SEZIONE NON VERRA' CONSIDERATA",IF(F10&gt;0,"RISPONDERE NO ALLA DOMANDA 1"," ")))</f>
        <v> </v>
      </c>
      <c r="H10" s="154"/>
      <c r="I10" s="76"/>
    </row>
    <row r="11" customFormat="false" ht="14.85" hidden="false" customHeight="true" outlineLevel="0" collapsed="false">
      <c r="B11" s="159"/>
      <c r="C11" s="159"/>
      <c r="D11" s="159"/>
      <c r="E11" s="159"/>
      <c r="F11" s="159"/>
      <c r="G11" s="159"/>
      <c r="H11" s="224"/>
      <c r="I11" s="76"/>
    </row>
    <row r="12" customFormat="false" ht="30" hidden="false" customHeight="true" outlineLevel="0" collapsed="false">
      <c r="C12" s="247" t="s">
        <v>291</v>
      </c>
      <c r="D12" s="247"/>
      <c r="E12" s="247"/>
      <c r="F12" s="118" t="s">
        <v>127</v>
      </c>
      <c r="G12" s="118" t="s">
        <v>128</v>
      </c>
      <c r="H12" s="115"/>
      <c r="I12" s="76"/>
    </row>
    <row r="13" customFormat="false" ht="33" hidden="false" customHeight="true" outlineLevel="0" collapsed="false">
      <c r="B13" s="79" t="n">
        <v>5</v>
      </c>
      <c r="C13" s="248" t="s">
        <v>267</v>
      </c>
      <c r="D13" s="248"/>
      <c r="E13" s="248"/>
      <c r="F13" s="183"/>
      <c r="G13" s="183"/>
      <c r="H13" s="224" t="str">
        <f aca="false">IF($I$7=1,IF(I13=0,"RISPOSTA OBBLIGATORIA"," "),IF(OR($I$7=2,$F$10&gt;0),"LA RISPOSTA DATA IN QUESTA SEZIONE NON VERRA' CONSIDERATA",IF(I13&gt;0,"RISPONDERE ALLA DOMANDA 1"," ")))</f>
        <v> </v>
      </c>
      <c r="I13" s="76" t="n">
        <v>0</v>
      </c>
      <c r="J13" s="108" t="str">
        <f aca="false">IF(I13=1,"VERO",IF(I13=2,"FALSO",""))</f>
        <v/>
      </c>
    </row>
    <row r="14" customFormat="false" ht="9.6" hidden="false" customHeight="true" outlineLevel="0" collapsed="false">
      <c r="C14" s="248"/>
      <c r="D14" s="248"/>
      <c r="E14" s="248"/>
      <c r="H14" s="249"/>
      <c r="I14" s="76"/>
    </row>
    <row r="15" customFormat="false" ht="33" hidden="false" customHeight="true" outlineLevel="0" collapsed="false">
      <c r="B15" s="79" t="n">
        <v>6</v>
      </c>
      <c r="C15" s="248" t="s">
        <v>268</v>
      </c>
      <c r="D15" s="248"/>
      <c r="E15" s="248"/>
      <c r="F15" s="183"/>
      <c r="G15" s="183"/>
      <c r="H15" s="224" t="str">
        <f aca="false">IF($I$7=1,IF(I15=0,"RISPOSTA OBBLIGATORIA"," "),IF(OR($I$7=2,$F$10&gt;0),"LA RISPOSTA DATA IN QUESTA SEZIONE NON VERRA' CONSIDERATA",IF(I15&gt;0,"RISPONDERE ALLA DOMANDA 1"," ")))</f>
        <v> </v>
      </c>
      <c r="I15" s="76" t="n">
        <v>0</v>
      </c>
      <c r="J15" s="108" t="str">
        <f aca="false">IF(I15=1,"VERO",IF(I15=2,"FALSO",""))</f>
        <v/>
      </c>
    </row>
    <row r="16" customFormat="false" ht="9.6" hidden="false" customHeight="true" outlineLevel="0" collapsed="false">
      <c r="C16" s="248"/>
      <c r="D16" s="248"/>
      <c r="E16" s="248"/>
      <c r="H16" s="249"/>
      <c r="I16" s="76"/>
    </row>
    <row r="17" customFormat="false" ht="33" hidden="false" customHeight="true" outlineLevel="0" collapsed="false">
      <c r="B17" s="79" t="n">
        <v>7</v>
      </c>
      <c r="C17" s="248" t="s">
        <v>269</v>
      </c>
      <c r="D17" s="248"/>
      <c r="E17" s="248"/>
      <c r="F17" s="183"/>
      <c r="G17" s="183"/>
      <c r="H17" s="224" t="str">
        <f aca="false">IF($I$7=1,IF(I17=0,"RISPOSTA OBBLIGATORIA"," "),IF(OR($I$7=2,$F$10&gt;0),"LA RISPOSTA DATA IN QUESTA SEZIONE NON VERRA' CONSIDERATA",IF(I17&gt;0,"RISPONDERE ALLA DOMANDA 1"," ")))</f>
        <v> </v>
      </c>
      <c r="I17" s="76" t="n">
        <v>0</v>
      </c>
      <c r="J17" s="108" t="str">
        <f aca="false">IF(I17=1,"VERO",IF(I17=2,"FALSO",""))</f>
        <v/>
      </c>
    </row>
    <row r="18" customFormat="false" ht="9.6" hidden="false" customHeight="true" outlineLevel="0" collapsed="false">
      <c r="C18" s="248"/>
      <c r="D18" s="248"/>
      <c r="E18" s="248"/>
      <c r="H18" s="249"/>
      <c r="I18" s="76"/>
    </row>
    <row r="19" customFormat="false" ht="33" hidden="false" customHeight="true" outlineLevel="0" collapsed="false">
      <c r="B19" s="79" t="n">
        <v>8</v>
      </c>
      <c r="C19" s="248" t="s">
        <v>270</v>
      </c>
      <c r="D19" s="248"/>
      <c r="E19" s="248"/>
      <c r="F19" s="183"/>
      <c r="G19" s="183"/>
      <c r="H19" s="224" t="str">
        <f aca="false">IF($I$7=1,IF(I19=0,"RISPOSTA OBBLIGATORIA"," "),IF(OR($I$7=2,$F$10&gt;0),"LA RISPOSTA DATA IN QUESTA SEZIONE NON VERRA' CONSIDERATA",IF(I19&gt;0,"RISPONDERE ALLA DOMANDA 1"," ")))</f>
        <v> </v>
      </c>
      <c r="I19" s="76" t="n">
        <v>0</v>
      </c>
      <c r="J19" s="108" t="str">
        <f aca="false">IF(I19=1,"VERO",IF(I19=2,"FALSO",""))</f>
        <v/>
      </c>
    </row>
    <row r="20" customFormat="false" ht="9.6" hidden="false" customHeight="true" outlineLevel="0" collapsed="false">
      <c r="B20" s="159"/>
      <c r="C20" s="248"/>
      <c r="D20" s="248"/>
      <c r="E20" s="248"/>
      <c r="F20" s="161"/>
      <c r="G20" s="162"/>
      <c r="H20" s="250"/>
      <c r="I20" s="76"/>
    </row>
    <row r="21" customFormat="false" ht="33" hidden="false" customHeight="true" outlineLevel="0" collapsed="false">
      <c r="B21" s="79" t="n">
        <v>9</v>
      </c>
      <c r="C21" s="248" t="s">
        <v>271</v>
      </c>
      <c r="D21" s="248"/>
      <c r="E21" s="248"/>
      <c r="F21" s="183"/>
      <c r="G21" s="183"/>
      <c r="H21" s="224" t="str">
        <f aca="false">IF($I$7=1,IF(I21=0,"RISPOSTA OBBLIGATORIA"," "),IF(OR($I$7=2,$F$10&gt;0),"LA RISPOSTA DATA IN QUESTA SEZIONE NON VERRA' CONSIDERATA",IF(I21&gt;0,"RISPONDERE ALLA DOMANDA 1"," ")))</f>
        <v> </v>
      </c>
      <c r="I21" s="76" t="n">
        <v>0</v>
      </c>
      <c r="J21" s="108" t="str">
        <f aca="false">IF(I21=1,"VERO",IF(I21=2,"FALSO",""))</f>
        <v/>
      </c>
    </row>
    <row r="22" customFormat="false" ht="9.6" hidden="false" customHeight="true" outlineLevel="0" collapsed="false">
      <c r="C22" s="248"/>
      <c r="D22" s="248"/>
      <c r="E22" s="248"/>
      <c r="H22" s="249"/>
      <c r="I22" s="76"/>
    </row>
    <row r="23" customFormat="false" ht="33" hidden="false" customHeight="true" outlineLevel="0" collapsed="false">
      <c r="B23" s="79" t="n">
        <v>10</v>
      </c>
      <c r="C23" s="248" t="s">
        <v>272</v>
      </c>
      <c r="D23" s="248"/>
      <c r="E23" s="248"/>
      <c r="F23" s="183"/>
      <c r="G23" s="183"/>
      <c r="H23" s="224" t="str">
        <f aca="false">IF($I$7=1,IF(I23=0,"RISPOSTA OBBLIGATORIA"," "),IF(OR($I$7=2,$F$10&gt;0),"LA RISPOSTA DATA IN QUESTA SEZIONE NON VERRA' CONSIDERATA",IF(I23&gt;0,"RISPONDERE ALLA DOMANDA 1"," ")))</f>
        <v> </v>
      </c>
      <c r="I23" s="76" t="n">
        <v>0</v>
      </c>
      <c r="J23" s="108" t="str">
        <f aca="false">IF(I23=1,"VERO",IF(I23=2,"FALSO",""))</f>
        <v/>
      </c>
    </row>
    <row r="24" customFormat="false" ht="9.6" hidden="false" customHeight="true" outlineLevel="0" collapsed="false">
      <c r="C24" s="248"/>
      <c r="D24" s="248"/>
      <c r="E24" s="248"/>
      <c r="H24" s="249"/>
      <c r="I24" s="76"/>
    </row>
    <row r="25" customFormat="false" ht="37.35" hidden="false" customHeight="true" outlineLevel="0" collapsed="false">
      <c r="B25" s="79" t="n">
        <v>11</v>
      </c>
      <c r="C25" s="248" t="s">
        <v>273</v>
      </c>
      <c r="D25" s="248"/>
      <c r="E25" s="248"/>
      <c r="F25" s="183"/>
      <c r="G25" s="183"/>
      <c r="H25" s="224" t="str">
        <f aca="false">IF($I$7=1,IF(I25=0,"RISPOSTA OBBLIGATORIA"," "),IF(OR($I$7=2,$F$10&gt;0),"LA RISPOSTA DATA IN QUESTA SEZIONE NON VERRA' CONSIDERATA",IF(I25&gt;0,"RISPONDERE ALLA DOMANDA 1"," ")))</f>
        <v> </v>
      </c>
      <c r="I25" s="76" t="n">
        <v>0</v>
      </c>
      <c r="J25" s="108" t="str">
        <f aca="false">IF(I25=1,"VERO",IF(I25=2,"FALSO",""))</f>
        <v/>
      </c>
    </row>
    <row r="26" customFormat="false" ht="9.6" hidden="false" customHeight="true" outlineLevel="0" collapsed="false">
      <c r="C26" s="248"/>
      <c r="D26" s="248"/>
      <c r="E26" s="248"/>
      <c r="H26" s="249"/>
      <c r="I26" s="76"/>
    </row>
    <row r="27" customFormat="false" ht="33" hidden="false" customHeight="true" outlineLevel="0" collapsed="false">
      <c r="B27" s="79" t="n">
        <v>12</v>
      </c>
      <c r="C27" s="248" t="s">
        <v>274</v>
      </c>
      <c r="D27" s="248"/>
      <c r="E27" s="248"/>
      <c r="F27" s="183"/>
      <c r="G27" s="183"/>
      <c r="H27" s="224" t="str">
        <f aca="false">IF($I$7=1,IF(I27=0,"RISPOSTA OBBLIGATORIA"," "),IF(OR($I$7=2,$F$10&gt;0),"LA RISPOSTA DATA IN QUESTA SEZIONE NON VERRA' CONSIDERATA",IF(I27&gt;0,"RISPONDERE ALLA DOMANDA 1"," ")))</f>
        <v> </v>
      </c>
      <c r="I27" s="76" t="n">
        <v>0</v>
      </c>
      <c r="J27" s="108" t="str">
        <f aca="false">IF(I27=1,"VERO",IF(I27=2,"FALSO",""))</f>
        <v/>
      </c>
    </row>
    <row r="28" customFormat="false" ht="9.6" hidden="false" customHeight="true" outlineLevel="0" collapsed="false">
      <c r="C28" s="248"/>
      <c r="D28" s="248"/>
      <c r="E28" s="248"/>
      <c r="H28" s="249"/>
      <c r="I28" s="76"/>
    </row>
    <row r="29" customFormat="false" ht="33" hidden="false" customHeight="true" outlineLevel="0" collapsed="false">
      <c r="B29" s="79" t="n">
        <v>13</v>
      </c>
      <c r="C29" s="248" t="s">
        <v>275</v>
      </c>
      <c r="D29" s="248"/>
      <c r="E29" s="248"/>
      <c r="F29" s="183"/>
      <c r="G29" s="183"/>
      <c r="H29" s="224" t="str">
        <f aca="false">IF($I$7=1,IF(I29=0,"RISPOSTA OBBLIGATORIA"," "),IF(OR($I$7=2,$F$10&gt;0),"LA RISPOSTA DATA IN QUESTA SEZIONE NON VERRA' CONSIDERATA",IF(I29&gt;0,"RISPONDERE ALLA DOMANDA 1"," ")))</f>
        <v> </v>
      </c>
      <c r="I29" s="76" t="n">
        <v>0</v>
      </c>
      <c r="J29" s="108" t="str">
        <f aca="false">IF(I29=1,"VERO",IF(I29=2,"FALSO",""))</f>
        <v/>
      </c>
    </row>
    <row r="30" customFormat="false" ht="9.6" hidden="false" customHeight="true" outlineLevel="0" collapsed="false">
      <c r="C30" s="248"/>
      <c r="D30" s="248"/>
      <c r="E30" s="248"/>
      <c r="H30" s="249"/>
      <c r="I30" s="76"/>
    </row>
    <row r="31" customFormat="false" ht="38.85" hidden="false" customHeight="true" outlineLevel="0" collapsed="false">
      <c r="B31" s="79" t="n">
        <v>14</v>
      </c>
      <c r="C31" s="248" t="s">
        <v>292</v>
      </c>
      <c r="D31" s="248"/>
      <c r="E31" s="248"/>
      <c r="F31" s="183"/>
      <c r="G31" s="183"/>
      <c r="H31" s="224" t="str">
        <f aca="false">IF($I$7=1,IF(I31=0,"RISPOSTA OBBLIGATORIA"," "),IF(OR($I$7=2,$F$10&gt;0),"LA RISPOSTA DATA IN QUESTA SEZIONE NON VERRA' CONSIDERATA",IF(I31&gt;0,"RISPONDERE ALLA DOMANDA 1"," ")))</f>
        <v> </v>
      </c>
      <c r="I31" s="76" t="n">
        <v>0</v>
      </c>
      <c r="J31" s="108" t="str">
        <f aca="false">IF(I31=1,"VERO",IF(I31=2,"FALSO",""))</f>
        <v/>
      </c>
    </row>
    <row r="32" customFormat="false" ht="9.6" hidden="false" customHeight="true" outlineLevel="0" collapsed="false">
      <c r="C32" s="248"/>
      <c r="D32" s="248"/>
      <c r="E32" s="248"/>
      <c r="H32" s="249"/>
      <c r="I32" s="76"/>
    </row>
    <row r="33" customFormat="false" ht="33" hidden="false" customHeight="true" outlineLevel="0" collapsed="false">
      <c r="B33" s="79" t="n">
        <v>15</v>
      </c>
      <c r="C33" s="248" t="s">
        <v>277</v>
      </c>
      <c r="D33" s="248"/>
      <c r="E33" s="248"/>
      <c r="F33" s="251"/>
      <c r="G33" s="251"/>
      <c r="H33" s="224" t="str">
        <f aca="false">IF($I$7=1,IF(I33=0,"RISPOSTA OBBLIGATORIA"," "),IF(OR($I$7=2,$F$10&gt;0),"LA RISPOSTA DATA IN QUESTA SEZIONE NON VERRA' CONSIDERATA",IF(I33&gt;0,"RISPONDERE ALLA DOMANDA 1"," ")))</f>
        <v> </v>
      </c>
      <c r="I33" s="76" t="n">
        <v>0</v>
      </c>
      <c r="J33" s="108" t="str">
        <f aca="false">IF(I33=1,"VERO",IF(I33=2,"FALSO",""))</f>
        <v/>
      </c>
    </row>
    <row r="34" customFormat="false" ht="9.6" hidden="false" customHeight="true" outlineLevel="0" collapsed="false">
      <c r="A34" s="110"/>
      <c r="B34" s="111"/>
      <c r="C34" s="252"/>
      <c r="D34" s="252"/>
      <c r="E34" s="252"/>
      <c r="F34" s="111"/>
      <c r="G34" s="111"/>
      <c r="H34" s="253"/>
      <c r="I34" s="76"/>
    </row>
    <row r="35" customFormat="false" ht="9.6" hidden="false" customHeight="true" outlineLevel="0" collapsed="false">
      <c r="C35" s="248"/>
      <c r="D35" s="248"/>
      <c r="E35" s="248"/>
      <c r="H35" s="249"/>
      <c r="I35" s="76"/>
    </row>
    <row r="36" customFormat="false" ht="15" hidden="false" customHeight="true" outlineLevel="0" collapsed="false">
      <c r="A36" s="246" t="s">
        <v>293</v>
      </c>
      <c r="B36" s="246"/>
      <c r="C36" s="246"/>
      <c r="D36" s="223"/>
      <c r="E36" s="223"/>
      <c r="H36" s="249"/>
      <c r="I36" s="76"/>
    </row>
    <row r="37" customFormat="false" ht="9.6" hidden="false" customHeight="true" outlineLevel="0" collapsed="false">
      <c r="C37" s="223"/>
      <c r="D37" s="223"/>
      <c r="E37" s="223"/>
      <c r="H37" s="249"/>
      <c r="I37" s="76"/>
    </row>
    <row r="38" customFormat="false" ht="15" hidden="false" customHeight="true" outlineLevel="0" collapsed="false">
      <c r="F38" s="118" t="s">
        <v>127</v>
      </c>
      <c r="G38" s="118" t="s">
        <v>128</v>
      </c>
      <c r="H38" s="115"/>
      <c r="I38" s="76"/>
    </row>
    <row r="39" customFormat="false" ht="30" hidden="false" customHeight="true" outlineLevel="0" collapsed="false">
      <c r="A39" s="75" t="s">
        <v>146</v>
      </c>
      <c r="B39" s="131" t="s">
        <v>288</v>
      </c>
      <c r="C39" s="131"/>
      <c r="D39" s="131"/>
      <c r="E39" s="131"/>
      <c r="F39" s="126"/>
      <c r="G39" s="126"/>
      <c r="H39" s="127"/>
      <c r="I39" s="76" t="n">
        <v>0</v>
      </c>
      <c r="J39" s="108" t="str">
        <f aca="false">IF(I39=1,"VERO",IF(I39=2,"FALSO",""))</f>
        <v/>
      </c>
    </row>
    <row r="40" customFormat="false" ht="15.6" hidden="false" customHeight="true" outlineLevel="0" collapsed="false">
      <c r="B40" s="159"/>
      <c r="C40" s="159"/>
      <c r="D40" s="159"/>
      <c r="E40" s="159"/>
      <c r="F40" s="159"/>
      <c r="G40" s="159"/>
      <c r="H40" s="224"/>
      <c r="I40" s="76"/>
    </row>
    <row r="41" customFormat="false" ht="15" hidden="false" customHeight="true" outlineLevel="0" collapsed="false">
      <c r="F41" s="118" t="s">
        <v>289</v>
      </c>
      <c r="H41" s="115"/>
      <c r="I41" s="76"/>
    </row>
    <row r="42" customFormat="false" ht="30" hidden="false" customHeight="true" outlineLevel="0" collapsed="false">
      <c r="A42" s="75" t="s">
        <v>263</v>
      </c>
      <c r="C42" s="247" t="s">
        <v>290</v>
      </c>
      <c r="D42" s="247"/>
      <c r="E42" s="247"/>
      <c r="F42" s="122"/>
      <c r="G42" s="154" t="str">
        <f aca="false">IF($I$39=2,IF($F$42=0,"RISPOSTA OBBLIGATORIA"," "),IF(AND(I39=1,F42&gt;0),"LA RISPOSTA DATA IN QUESTA SEZIONE NON VERRA' CONSIDERATA",IF(F42&gt;0,"RISPONDERE NO ALLA DOMANDA 16"," ")))</f>
        <v> </v>
      </c>
      <c r="H42" s="154"/>
      <c r="I42" s="76"/>
    </row>
    <row r="43" customFormat="false" ht="14.85" hidden="false" customHeight="true" outlineLevel="0" collapsed="false">
      <c r="B43" s="159"/>
      <c r="C43" s="159"/>
      <c r="D43" s="159"/>
      <c r="E43" s="159"/>
      <c r="F43" s="159"/>
      <c r="G43" s="159"/>
      <c r="H43" s="224"/>
      <c r="I43" s="76"/>
    </row>
    <row r="44" customFormat="false" ht="30" hidden="false" customHeight="true" outlineLevel="0" collapsed="false">
      <c r="C44" s="247" t="s">
        <v>291</v>
      </c>
      <c r="D44" s="247"/>
      <c r="E44" s="247"/>
      <c r="F44" s="118" t="s">
        <v>127</v>
      </c>
      <c r="G44" s="118" t="s">
        <v>128</v>
      </c>
      <c r="H44" s="115"/>
      <c r="I44" s="76"/>
    </row>
    <row r="45" customFormat="false" ht="33" hidden="false" customHeight="true" outlineLevel="0" collapsed="false">
      <c r="B45" s="79" t="n">
        <v>20</v>
      </c>
      <c r="C45" s="248" t="s">
        <v>267</v>
      </c>
      <c r="D45" s="248"/>
      <c r="E45" s="248"/>
      <c r="F45" s="183"/>
      <c r="G45" s="183"/>
      <c r="H45" s="224" t="str">
        <f aca="false">IF($I$39=1,IF(I45=0,"RISPOSTA OBBLIGATORIA"," "),IF(OR($I$39=2,$F$42&gt;0),"LA RISPOSTA DATA IN QUESTA SEZIONE NON VERRA' CONSIDERATA",IF(I45&gt;0,"RISPONDERE ALLA DOMANDA 16"," ")))</f>
        <v> </v>
      </c>
      <c r="I45" s="76" t="n">
        <v>0</v>
      </c>
      <c r="J45" s="108" t="str">
        <f aca="false">IF(I45=1,"VERO",IF(I45=2,"FALSO",""))</f>
        <v/>
      </c>
    </row>
    <row r="46" customFormat="false" ht="9.6" hidden="false" customHeight="true" outlineLevel="0" collapsed="false">
      <c r="C46" s="248"/>
      <c r="D46" s="248"/>
      <c r="E46" s="248"/>
      <c r="H46" s="249"/>
      <c r="I46" s="76"/>
    </row>
    <row r="47" customFormat="false" ht="33" hidden="false" customHeight="true" outlineLevel="0" collapsed="false">
      <c r="B47" s="79" t="n">
        <v>21</v>
      </c>
      <c r="C47" s="248" t="s">
        <v>268</v>
      </c>
      <c r="D47" s="248"/>
      <c r="E47" s="248"/>
      <c r="F47" s="183"/>
      <c r="G47" s="183"/>
      <c r="H47" s="224" t="str">
        <f aca="false">IF($I$39=1,IF(I47=0,"RISPOSTA OBBLIGATORIA"," "),IF(OR($I$39=2,$F$42&gt;0),"LA RISPOSTA DATA IN QUESTA SEZIONE NON VERRA' CONSIDERATA",IF(I47&gt;0,"RISPONDERE ALLA DOMANDA 16"," ")))</f>
        <v> </v>
      </c>
      <c r="I47" s="76" t="n">
        <v>0</v>
      </c>
      <c r="J47" s="108" t="str">
        <f aca="false">IF(I47=1,"VERO",IF(I47=2,"FALSO",""))</f>
        <v/>
      </c>
    </row>
    <row r="48" customFormat="false" ht="9.6" hidden="false" customHeight="true" outlineLevel="0" collapsed="false">
      <c r="C48" s="248"/>
      <c r="D48" s="248"/>
      <c r="E48" s="248"/>
      <c r="H48" s="249"/>
      <c r="I48" s="76"/>
    </row>
    <row r="49" customFormat="false" ht="33" hidden="false" customHeight="true" outlineLevel="0" collapsed="false">
      <c r="B49" s="79" t="n">
        <v>22</v>
      </c>
      <c r="C49" s="248" t="s">
        <v>269</v>
      </c>
      <c r="D49" s="248"/>
      <c r="E49" s="248"/>
      <c r="F49" s="183"/>
      <c r="G49" s="183"/>
      <c r="H49" s="224" t="str">
        <f aca="false">IF($I$39=1,IF(I49=0,"RISPOSTA OBBLIGATORIA"," "),IF(OR($I$39=2,$F$42&gt;0),"LA RISPOSTA DATA IN QUESTA SEZIONE NON VERRA' CONSIDERATA",IF(I49&gt;0,"RISPONDERE ALLA DOMANDA 16"," ")))</f>
        <v> </v>
      </c>
      <c r="I49" s="76" t="n">
        <v>0</v>
      </c>
      <c r="J49" s="108" t="str">
        <f aca="false">IF(I49=1,"VERO",IF(I49=2,"FALSO",""))</f>
        <v/>
      </c>
    </row>
    <row r="50" customFormat="false" ht="9.6" hidden="false" customHeight="true" outlineLevel="0" collapsed="false">
      <c r="C50" s="248"/>
      <c r="D50" s="248"/>
      <c r="E50" s="248"/>
      <c r="H50" s="249"/>
      <c r="I50" s="76"/>
    </row>
    <row r="51" customFormat="false" ht="33" hidden="false" customHeight="true" outlineLevel="0" collapsed="false">
      <c r="B51" s="79" t="n">
        <v>23</v>
      </c>
      <c r="C51" s="248" t="s">
        <v>270</v>
      </c>
      <c r="D51" s="248"/>
      <c r="E51" s="248"/>
      <c r="F51" s="183"/>
      <c r="G51" s="183"/>
      <c r="H51" s="224" t="str">
        <f aca="false">IF($I$39=1,IF(I51=0,"RISPOSTA OBBLIGATORIA"," "),IF(OR($I$39=2,$F$42&gt;0),"LA RISPOSTA DATA IN QUESTA SEZIONE NON VERRA' CONSIDERATA",IF(I51&gt;0,"RISPONDERE ALLA DOMANDA 16"," ")))</f>
        <v> </v>
      </c>
      <c r="I51" s="76" t="n">
        <v>0</v>
      </c>
      <c r="J51" s="108" t="str">
        <f aca="false">IF(I51=1,"VERO",IF(I51=2,"FALSO",""))</f>
        <v/>
      </c>
    </row>
    <row r="52" customFormat="false" ht="9.6" hidden="false" customHeight="true" outlineLevel="0" collapsed="false">
      <c r="B52" s="159"/>
      <c r="C52" s="248"/>
      <c r="D52" s="248"/>
      <c r="E52" s="248"/>
      <c r="F52" s="161"/>
      <c r="G52" s="162"/>
      <c r="H52" s="250"/>
      <c r="I52" s="76"/>
    </row>
    <row r="53" customFormat="false" ht="33" hidden="false" customHeight="true" outlineLevel="0" collapsed="false">
      <c r="B53" s="79" t="n">
        <v>24</v>
      </c>
      <c r="C53" s="248" t="s">
        <v>271</v>
      </c>
      <c r="D53" s="248"/>
      <c r="E53" s="248"/>
      <c r="F53" s="183"/>
      <c r="G53" s="183"/>
      <c r="H53" s="224" t="str">
        <f aca="false">IF($I$39=1,IF(I53=0,"RISPOSTA OBBLIGATORIA"," "),IF(OR($I$39=2,$F$42&gt;0),"LA RISPOSTA DATA IN QUESTA SEZIONE NON VERRA' CONSIDERATA",IF(I53&gt;0,"RISPONDERE ALLA DOMANDA 16"," ")))</f>
        <v> </v>
      </c>
      <c r="I53" s="76" t="n">
        <v>0</v>
      </c>
      <c r="J53" s="108" t="str">
        <f aca="false">IF(I53=1,"VERO",IF(I53=2,"FALSO",""))</f>
        <v/>
      </c>
    </row>
    <row r="54" customFormat="false" ht="9.6" hidden="false" customHeight="true" outlineLevel="0" collapsed="false">
      <c r="C54" s="248"/>
      <c r="D54" s="248"/>
      <c r="E54" s="248"/>
      <c r="H54" s="249"/>
      <c r="I54" s="76"/>
    </row>
    <row r="55" customFormat="false" ht="33" hidden="false" customHeight="true" outlineLevel="0" collapsed="false">
      <c r="B55" s="79" t="n">
        <v>25</v>
      </c>
      <c r="C55" s="248" t="s">
        <v>272</v>
      </c>
      <c r="D55" s="248"/>
      <c r="E55" s="248"/>
      <c r="F55" s="183"/>
      <c r="G55" s="183"/>
      <c r="H55" s="224" t="str">
        <f aca="false">IF($I$39=1,IF(I55=0,"RISPOSTA OBBLIGATORIA"," "),IF(OR($I$39=2,$F$42&gt;0),"LA RISPOSTA DATA IN QUESTA SEZIONE NON VERRA' CONSIDERATA",IF(I55&gt;0,"RISPONDERE ALLA DOMANDA 16"," ")))</f>
        <v> </v>
      </c>
      <c r="I55" s="76" t="n">
        <v>0</v>
      </c>
      <c r="J55" s="108" t="str">
        <f aca="false">IF(I55=1,"VERO",IF(I55=2,"FALSO",""))</f>
        <v/>
      </c>
    </row>
    <row r="56" customFormat="false" ht="9.6" hidden="false" customHeight="true" outlineLevel="0" collapsed="false">
      <c r="C56" s="248"/>
      <c r="D56" s="248"/>
      <c r="E56" s="248"/>
      <c r="H56" s="249"/>
      <c r="I56" s="76"/>
    </row>
    <row r="57" customFormat="false" ht="37.35" hidden="false" customHeight="true" outlineLevel="0" collapsed="false">
      <c r="B57" s="79" t="n">
        <v>26</v>
      </c>
      <c r="C57" s="248" t="s">
        <v>273</v>
      </c>
      <c r="D57" s="248"/>
      <c r="E57" s="248"/>
      <c r="F57" s="183"/>
      <c r="G57" s="183"/>
      <c r="H57" s="224" t="str">
        <f aca="false">IF($I$39=1,IF(I57=0,"RISPOSTA OBBLIGATORIA"," "),IF(OR($I$39=2,$F$42&gt;0),"LA RISPOSTA DATA IN QUESTA SEZIONE NON VERRA' CONSIDERATA",IF(I57&gt;0,"RISPONDERE ALLA DOMANDA 16"," ")))</f>
        <v> </v>
      </c>
      <c r="I57" s="76" t="n">
        <v>0</v>
      </c>
      <c r="J57" s="108" t="str">
        <f aca="false">IF(I57=1,"VERO",IF(I57=2,"FALSO",""))</f>
        <v/>
      </c>
    </row>
    <row r="58" customFormat="false" ht="9.6" hidden="false" customHeight="true" outlineLevel="0" collapsed="false">
      <c r="C58" s="248"/>
      <c r="D58" s="248"/>
      <c r="E58" s="248"/>
      <c r="H58" s="249"/>
      <c r="I58" s="76"/>
    </row>
    <row r="59" customFormat="false" ht="33" hidden="false" customHeight="true" outlineLevel="0" collapsed="false">
      <c r="B59" s="79" t="n">
        <v>27</v>
      </c>
      <c r="C59" s="248" t="s">
        <v>274</v>
      </c>
      <c r="D59" s="248"/>
      <c r="E59" s="248"/>
      <c r="F59" s="183"/>
      <c r="G59" s="183"/>
      <c r="H59" s="224" t="str">
        <f aca="false">IF($I$39=1,IF(I59=0,"RISPOSTA OBBLIGATORIA"," "),IF(OR($I$39=2,$F$42&gt;0),"LA RISPOSTA DATA IN QUESTA SEZIONE NON VERRA' CONSIDERATA",IF(I59&gt;0,"RISPONDERE ALLA DOMANDA 16"," ")))</f>
        <v> </v>
      </c>
      <c r="I59" s="76" t="n">
        <v>0</v>
      </c>
      <c r="J59" s="108" t="str">
        <f aca="false">IF(I59=1,"VERO",IF(I59=2,"FALSO",""))</f>
        <v/>
      </c>
    </row>
    <row r="60" customFormat="false" ht="9.6" hidden="false" customHeight="true" outlineLevel="0" collapsed="false">
      <c r="C60" s="248"/>
      <c r="D60" s="248"/>
      <c r="E60" s="248"/>
      <c r="H60" s="249"/>
      <c r="I60" s="76"/>
    </row>
    <row r="61" customFormat="false" ht="33" hidden="false" customHeight="true" outlineLevel="0" collapsed="false">
      <c r="B61" s="79" t="n">
        <v>28</v>
      </c>
      <c r="C61" s="248" t="s">
        <v>275</v>
      </c>
      <c r="D61" s="248"/>
      <c r="E61" s="248"/>
      <c r="F61" s="183"/>
      <c r="G61" s="183"/>
      <c r="H61" s="224" t="str">
        <f aca="false">IF($I$39=1,IF(I61=0,"RISPOSTA OBBLIGATORIA"," "),IF(OR($I$39=2,$F$42&gt;0),"LA RISPOSTA DATA IN QUESTA SEZIONE NON VERRA' CONSIDERATA",IF(I61&gt;0,"RISPONDERE ALLA DOMANDA 16"," ")))</f>
        <v> </v>
      </c>
      <c r="I61" s="76" t="n">
        <v>0</v>
      </c>
      <c r="J61" s="108" t="str">
        <f aca="false">IF(I61=1,"VERO",IF(I61=2,"FALSO",""))</f>
        <v/>
      </c>
    </row>
    <row r="62" customFormat="false" ht="9.6" hidden="false" customHeight="true" outlineLevel="0" collapsed="false">
      <c r="C62" s="248"/>
      <c r="D62" s="248"/>
      <c r="E62" s="248"/>
      <c r="H62" s="249"/>
      <c r="I62" s="76"/>
    </row>
    <row r="63" customFormat="false" ht="38.85" hidden="false" customHeight="true" outlineLevel="0" collapsed="false">
      <c r="B63" s="79" t="n">
        <v>29</v>
      </c>
      <c r="C63" s="248" t="s">
        <v>292</v>
      </c>
      <c r="D63" s="248"/>
      <c r="E63" s="248"/>
      <c r="F63" s="183"/>
      <c r="G63" s="183"/>
      <c r="H63" s="224" t="str">
        <f aca="false">IF($I$39=1,IF(I63=0,"RISPOSTA OBBLIGATORIA"," "),IF(OR($I$39=2,$F$42&gt;0),"LA RISPOSTA DATA IN QUESTA SEZIONE NON VERRA' CONSIDERATA",IF(I63&gt;0,"RISPONDERE ALLA DOMANDA 16"," ")))</f>
        <v> </v>
      </c>
      <c r="I63" s="76" t="n">
        <v>0</v>
      </c>
      <c r="J63" s="108" t="str">
        <f aca="false">IF(I63=1,"VERO",IF(I63=2,"FALSO",""))</f>
        <v/>
      </c>
    </row>
    <row r="64" customFormat="false" ht="9.6" hidden="false" customHeight="true" outlineLevel="0" collapsed="false">
      <c r="C64" s="248"/>
      <c r="D64" s="248"/>
      <c r="E64" s="248"/>
      <c r="H64" s="249"/>
      <c r="I64" s="76"/>
    </row>
    <row r="65" customFormat="false" ht="33" hidden="false" customHeight="true" outlineLevel="0" collapsed="false">
      <c r="B65" s="79" t="n">
        <v>30</v>
      </c>
      <c r="C65" s="248" t="s">
        <v>277</v>
      </c>
      <c r="D65" s="248"/>
      <c r="E65" s="248"/>
      <c r="F65" s="251"/>
      <c r="G65" s="251"/>
      <c r="H65" s="224" t="str">
        <f aca="false">IF($I$39=1,IF(I65=0,"RISPOSTA OBBLIGATORIA"," "),IF(OR($I$39=2,$F$42&gt;0),"LA RISPOSTA DATA IN QUESTA SEZIONE NON VERRA' CONSIDERATA",IF(I65&gt;0,"RISPONDERE ALLA DOMANDA 16"," ")))</f>
        <v> </v>
      </c>
      <c r="I65" s="76" t="n">
        <v>0</v>
      </c>
      <c r="J65" s="108" t="str">
        <f aca="false">IF(I65=1,"VERO",IF(I65=2,"FALSO",""))</f>
        <v/>
      </c>
    </row>
    <row r="66" customFormat="false" ht="9.6" hidden="false" customHeight="true" outlineLevel="0" collapsed="false">
      <c r="A66" s="110"/>
      <c r="B66" s="111"/>
      <c r="C66" s="252"/>
      <c r="D66" s="252"/>
      <c r="E66" s="252"/>
      <c r="F66" s="111"/>
      <c r="G66" s="111"/>
      <c r="H66" s="253"/>
      <c r="I66" s="76"/>
    </row>
    <row r="67" customFormat="false" ht="9.6" hidden="false" customHeight="true" outlineLevel="0" collapsed="false">
      <c r="C67" s="248"/>
      <c r="D67" s="248"/>
      <c r="E67" s="248"/>
      <c r="H67" s="249"/>
      <c r="I67" s="76"/>
    </row>
    <row r="68" customFormat="false" ht="15" hidden="false" customHeight="true" outlineLevel="0" collapsed="false">
      <c r="A68" s="246" t="s">
        <v>294</v>
      </c>
      <c r="B68" s="246"/>
      <c r="C68" s="246"/>
      <c r="D68" s="223"/>
      <c r="E68" s="223"/>
      <c r="H68" s="249"/>
      <c r="I68" s="76"/>
    </row>
    <row r="69" customFormat="false" ht="9.6" hidden="false" customHeight="true" outlineLevel="0" collapsed="false">
      <c r="C69" s="223"/>
      <c r="D69" s="223"/>
      <c r="E69" s="223"/>
      <c r="H69" s="249"/>
      <c r="I69" s="76"/>
    </row>
    <row r="70" customFormat="false" ht="15" hidden="false" customHeight="true" outlineLevel="0" collapsed="false">
      <c r="F70" s="118" t="s">
        <v>127</v>
      </c>
      <c r="G70" s="118" t="s">
        <v>128</v>
      </c>
      <c r="H70" s="115"/>
      <c r="I70" s="76"/>
    </row>
    <row r="71" customFormat="false" ht="30" hidden="false" customHeight="true" outlineLevel="0" collapsed="false">
      <c r="A71" s="75" t="s">
        <v>171</v>
      </c>
      <c r="B71" s="131" t="s">
        <v>288</v>
      </c>
      <c r="C71" s="131"/>
      <c r="D71" s="131"/>
      <c r="E71" s="131"/>
      <c r="F71" s="126"/>
      <c r="G71" s="126"/>
      <c r="H71" s="127"/>
      <c r="I71" s="76" t="n">
        <v>0</v>
      </c>
      <c r="J71" s="108" t="str">
        <f aca="false">IF(I71=1,"VERO",IF(I71=2,"FALSO",""))</f>
        <v/>
      </c>
    </row>
    <row r="72" customFormat="false" ht="15.6" hidden="false" customHeight="true" outlineLevel="0" collapsed="false">
      <c r="B72" s="159"/>
      <c r="C72" s="159"/>
      <c r="D72" s="159"/>
      <c r="E72" s="159"/>
      <c r="F72" s="159"/>
      <c r="G72" s="159"/>
      <c r="H72" s="224"/>
      <c r="I72" s="76"/>
    </row>
    <row r="73" customFormat="false" ht="15" hidden="false" customHeight="true" outlineLevel="0" collapsed="false">
      <c r="F73" s="118" t="s">
        <v>289</v>
      </c>
      <c r="H73" s="115"/>
      <c r="I73" s="76"/>
    </row>
    <row r="74" customFormat="false" ht="30" hidden="false" customHeight="true" outlineLevel="0" collapsed="false">
      <c r="A74" s="75" t="s">
        <v>295</v>
      </c>
      <c r="C74" s="247" t="s">
        <v>290</v>
      </c>
      <c r="D74" s="247"/>
      <c r="E74" s="247"/>
      <c r="F74" s="122"/>
      <c r="G74" s="154" t="str">
        <f aca="false">IF($I$71=2,IF($F$74=0,"RISPOSTA OBBLIGATORIA"," "),IF(AND(I71=1,F74&gt;0),"LA RISPOSTA DATA IN QUESTA SEZIONE NON VERRA' CONSIDERATA",IF(F74&gt;0,"RISPONDERE NO ALLA DOMANDA 31"," ")))</f>
        <v> </v>
      </c>
      <c r="H74" s="154"/>
      <c r="I74" s="76"/>
    </row>
    <row r="75" customFormat="false" ht="14.85" hidden="false" customHeight="true" outlineLevel="0" collapsed="false">
      <c r="B75" s="159"/>
      <c r="C75" s="159"/>
      <c r="D75" s="159"/>
      <c r="E75" s="159"/>
      <c r="F75" s="159"/>
      <c r="G75" s="159"/>
      <c r="H75" s="224"/>
      <c r="I75" s="76"/>
    </row>
    <row r="76" customFormat="false" ht="30" hidden="false" customHeight="true" outlineLevel="0" collapsed="false">
      <c r="C76" s="247" t="s">
        <v>291</v>
      </c>
      <c r="D76" s="247"/>
      <c r="E76" s="247"/>
      <c r="F76" s="118" t="s">
        <v>127</v>
      </c>
      <c r="G76" s="118" t="s">
        <v>128</v>
      </c>
      <c r="H76" s="115"/>
      <c r="I76" s="76"/>
    </row>
    <row r="77" customFormat="false" ht="33" hidden="false" customHeight="true" outlineLevel="0" collapsed="false">
      <c r="B77" s="79" t="n">
        <v>35</v>
      </c>
      <c r="C77" s="248" t="s">
        <v>267</v>
      </c>
      <c r="D77" s="248"/>
      <c r="E77" s="248"/>
      <c r="F77" s="183"/>
      <c r="G77" s="183"/>
      <c r="H77" s="224" t="str">
        <f aca="false">IF($I$71=1,IF(I77=0,"RISPOSTA OBBLIGATORIA"," "),IF(OR($I$71=2,$F$74&gt;0),"LA RISPOSTA DATA IN QUESTA SEZIONE NON VERRA' CONSIDERATA",IF(I77&gt;0,"RISPONDERE ALLA DOMANDA 31"," ")))</f>
        <v> </v>
      </c>
      <c r="I77" s="76" t="n">
        <v>0</v>
      </c>
      <c r="J77" s="108" t="str">
        <f aca="false">IF(I77=1,"VERO",IF(I77=2,"FALSO",""))</f>
        <v/>
      </c>
    </row>
    <row r="78" customFormat="false" ht="9.6" hidden="false" customHeight="true" outlineLevel="0" collapsed="false">
      <c r="C78" s="248"/>
      <c r="D78" s="248"/>
      <c r="E78" s="248"/>
      <c r="H78" s="249"/>
      <c r="I78" s="76"/>
    </row>
    <row r="79" customFormat="false" ht="33" hidden="false" customHeight="true" outlineLevel="0" collapsed="false">
      <c r="B79" s="79" t="n">
        <v>36</v>
      </c>
      <c r="C79" s="248" t="s">
        <v>268</v>
      </c>
      <c r="D79" s="248"/>
      <c r="E79" s="248"/>
      <c r="F79" s="183"/>
      <c r="G79" s="183"/>
      <c r="H79" s="224" t="str">
        <f aca="false">IF($I$71=1,IF(I79=0,"RISPOSTA OBBLIGATORIA"," "),IF(OR($I$71=2,$F$74&gt;0),"LA RISPOSTA DATA IN QUESTA SEZIONE NON VERRA' CONSIDERATA",IF(I79&gt;0,"RISPONDERE ALLA DOMANDA 31"," ")))</f>
        <v> </v>
      </c>
      <c r="I79" s="76" t="n">
        <v>0</v>
      </c>
      <c r="J79" s="108" t="str">
        <f aca="false">IF(I79=1,"VERO",IF(I79=2,"FALSO",""))</f>
        <v/>
      </c>
    </row>
    <row r="80" customFormat="false" ht="9.6" hidden="false" customHeight="true" outlineLevel="0" collapsed="false">
      <c r="C80" s="248"/>
      <c r="D80" s="248"/>
      <c r="E80" s="248"/>
      <c r="H80" s="249"/>
      <c r="I80" s="76"/>
    </row>
    <row r="81" customFormat="false" ht="33" hidden="false" customHeight="true" outlineLevel="0" collapsed="false">
      <c r="B81" s="79" t="n">
        <v>37</v>
      </c>
      <c r="C81" s="248" t="s">
        <v>269</v>
      </c>
      <c r="D81" s="248"/>
      <c r="E81" s="248"/>
      <c r="F81" s="183"/>
      <c r="G81" s="183"/>
      <c r="H81" s="224" t="str">
        <f aca="false">IF($I$71=1,IF(I81=0,"RISPOSTA OBBLIGATORIA"," "),IF(OR($I$71=2,$F$74&gt;0),"LA RISPOSTA DATA IN QUESTA SEZIONE NON VERRA' CONSIDERATA",IF(I81&gt;0,"RISPONDERE ALLA DOMANDA 31"," ")))</f>
        <v> </v>
      </c>
      <c r="I81" s="76" t="n">
        <v>0</v>
      </c>
      <c r="J81" s="108" t="str">
        <f aca="false">IF(I81=1,"VERO",IF(I81=2,"FALSO",""))</f>
        <v/>
      </c>
    </row>
    <row r="82" customFormat="false" ht="9.6" hidden="false" customHeight="true" outlineLevel="0" collapsed="false">
      <c r="C82" s="248"/>
      <c r="D82" s="248"/>
      <c r="E82" s="248"/>
      <c r="H82" s="249"/>
      <c r="I82" s="76"/>
    </row>
    <row r="83" customFormat="false" ht="33" hidden="false" customHeight="true" outlineLevel="0" collapsed="false">
      <c r="B83" s="79" t="n">
        <v>38</v>
      </c>
      <c r="C83" s="248" t="s">
        <v>270</v>
      </c>
      <c r="D83" s="248"/>
      <c r="E83" s="248"/>
      <c r="F83" s="183"/>
      <c r="G83" s="183"/>
      <c r="H83" s="224" t="str">
        <f aca="false">IF($I$71=1,IF(I83=0,"RISPOSTA OBBLIGATORIA"," "),IF(OR($I$71=2,$F$74&gt;0),"LA RISPOSTA DATA IN QUESTA SEZIONE NON VERRA' CONSIDERATA",IF(I83&gt;0,"RISPONDERE ALLA DOMANDA 31"," ")))</f>
        <v> </v>
      </c>
      <c r="I83" s="76" t="n">
        <v>0</v>
      </c>
      <c r="J83" s="108" t="str">
        <f aca="false">IF(I83=1,"VERO",IF(I83=2,"FALSO",""))</f>
        <v/>
      </c>
    </row>
    <row r="84" customFormat="false" ht="9.6" hidden="false" customHeight="true" outlineLevel="0" collapsed="false">
      <c r="B84" s="159"/>
      <c r="C84" s="248"/>
      <c r="D84" s="248"/>
      <c r="E84" s="248"/>
      <c r="F84" s="161"/>
      <c r="G84" s="162"/>
      <c r="H84" s="250"/>
      <c r="I84" s="76"/>
    </row>
    <row r="85" customFormat="false" ht="33" hidden="false" customHeight="true" outlineLevel="0" collapsed="false">
      <c r="B85" s="79" t="n">
        <v>39</v>
      </c>
      <c r="C85" s="248" t="s">
        <v>271</v>
      </c>
      <c r="D85" s="248"/>
      <c r="E85" s="248"/>
      <c r="F85" s="183"/>
      <c r="G85" s="183"/>
      <c r="H85" s="224" t="str">
        <f aca="false">IF($I$71=1,IF(I85=0,"RISPOSTA OBBLIGATORIA"," "),IF(OR($I$71=2,$F$74&gt;0),"LA RISPOSTA DATA IN QUESTA SEZIONE NON VERRA' CONSIDERATA",IF(I85&gt;0,"RISPONDERE ALLA DOMANDA 31"," ")))</f>
        <v> </v>
      </c>
      <c r="I85" s="76" t="n">
        <v>0</v>
      </c>
      <c r="J85" s="108" t="str">
        <f aca="false">IF(I85=1,"VERO",IF(I85=2,"FALSO",""))</f>
        <v/>
      </c>
    </row>
    <row r="86" customFormat="false" ht="9.6" hidden="false" customHeight="true" outlineLevel="0" collapsed="false">
      <c r="C86" s="248"/>
      <c r="D86" s="248"/>
      <c r="E86" s="248"/>
      <c r="H86" s="249"/>
      <c r="I86" s="76"/>
    </row>
    <row r="87" customFormat="false" ht="33" hidden="false" customHeight="true" outlineLevel="0" collapsed="false">
      <c r="B87" s="79" t="n">
        <v>40</v>
      </c>
      <c r="C87" s="248" t="s">
        <v>272</v>
      </c>
      <c r="D87" s="248"/>
      <c r="E87" s="248"/>
      <c r="F87" s="183"/>
      <c r="G87" s="183"/>
      <c r="H87" s="224" t="str">
        <f aca="false">IF($I$71=1,IF(I87=0,"RISPOSTA OBBLIGATORIA"," "),IF(OR($I$71=2,$F$74&gt;0),"LA RISPOSTA DATA IN QUESTA SEZIONE NON VERRA' CONSIDERATA",IF(I87&gt;0,"RISPONDERE ALLA DOMANDA 31"," ")))</f>
        <v> </v>
      </c>
      <c r="I87" s="76" t="n">
        <v>0</v>
      </c>
      <c r="J87" s="108" t="str">
        <f aca="false">IF(I87=1,"VERO",IF(I87=2,"FALSO",""))</f>
        <v/>
      </c>
    </row>
    <row r="88" customFormat="false" ht="9.6" hidden="false" customHeight="true" outlineLevel="0" collapsed="false">
      <c r="C88" s="248"/>
      <c r="D88" s="248"/>
      <c r="E88" s="248"/>
      <c r="H88" s="249"/>
      <c r="I88" s="76"/>
    </row>
    <row r="89" customFormat="false" ht="37.35" hidden="false" customHeight="true" outlineLevel="0" collapsed="false">
      <c r="B89" s="79" t="n">
        <v>41</v>
      </c>
      <c r="C89" s="248" t="s">
        <v>273</v>
      </c>
      <c r="D89" s="248"/>
      <c r="E89" s="248"/>
      <c r="F89" s="183"/>
      <c r="G89" s="183"/>
      <c r="H89" s="224" t="str">
        <f aca="false">IF($I$71=1,IF(I89=0,"RISPOSTA OBBLIGATORIA"," "),IF(OR($I$71=2,$F$74&gt;0),"LA RISPOSTA DATA IN QUESTA SEZIONE NON VERRA' CONSIDERATA",IF(I89&gt;0,"RISPONDERE ALLA DOMANDA 31"," ")))</f>
        <v> </v>
      </c>
      <c r="I89" s="76" t="n">
        <v>0</v>
      </c>
      <c r="J89" s="108" t="str">
        <f aca="false">IF(I89=1,"VERO",IF(I89=2,"FALSO",""))</f>
        <v/>
      </c>
    </row>
    <row r="90" customFormat="false" ht="9.6" hidden="false" customHeight="true" outlineLevel="0" collapsed="false">
      <c r="C90" s="248"/>
      <c r="D90" s="248"/>
      <c r="E90" s="248"/>
      <c r="H90" s="249"/>
      <c r="I90" s="76"/>
    </row>
    <row r="91" customFormat="false" ht="33" hidden="false" customHeight="true" outlineLevel="0" collapsed="false">
      <c r="B91" s="79" t="n">
        <v>42</v>
      </c>
      <c r="C91" s="248" t="s">
        <v>274</v>
      </c>
      <c r="D91" s="248"/>
      <c r="E91" s="248"/>
      <c r="F91" s="183"/>
      <c r="G91" s="183"/>
      <c r="H91" s="224" t="str">
        <f aca="false">IF($I$71=1,IF(I91=0,"RISPOSTA OBBLIGATORIA"," "),IF(OR($I$71=2,$F$74&gt;0),"LA RISPOSTA DATA IN QUESTA SEZIONE NON VERRA' CONSIDERATA",IF(I91&gt;0,"RISPONDERE ALLA DOMANDA 31"," ")))</f>
        <v> </v>
      </c>
      <c r="I91" s="76" t="n">
        <v>0</v>
      </c>
      <c r="J91" s="108" t="str">
        <f aca="false">IF(I91=1,"VERO",IF(I91=2,"FALSO",""))</f>
        <v/>
      </c>
    </row>
    <row r="92" customFormat="false" ht="9.6" hidden="false" customHeight="true" outlineLevel="0" collapsed="false">
      <c r="C92" s="248"/>
      <c r="D92" s="248"/>
      <c r="E92" s="248"/>
      <c r="H92" s="249"/>
      <c r="I92" s="76"/>
    </row>
    <row r="93" customFormat="false" ht="33" hidden="false" customHeight="true" outlineLevel="0" collapsed="false">
      <c r="B93" s="79" t="n">
        <v>43</v>
      </c>
      <c r="C93" s="248" t="s">
        <v>275</v>
      </c>
      <c r="D93" s="248"/>
      <c r="E93" s="248"/>
      <c r="F93" s="183"/>
      <c r="G93" s="183"/>
      <c r="H93" s="224" t="str">
        <f aca="false">IF($I$71=1,IF(I93=0,"RISPOSTA OBBLIGATORIA"," "),IF(OR($I$71=2,$F$74&gt;0),"LA RISPOSTA DATA IN QUESTA SEZIONE NON VERRA' CONSIDERATA",IF(I93&gt;0,"RISPONDERE ALLA DOMANDA 31"," ")))</f>
        <v> </v>
      </c>
      <c r="I93" s="76" t="n">
        <v>0</v>
      </c>
      <c r="J93" s="108" t="str">
        <f aca="false">IF(I93=1,"VERO",IF(I93=2,"FALSO",""))</f>
        <v/>
      </c>
    </row>
    <row r="94" customFormat="false" ht="9.6" hidden="false" customHeight="true" outlineLevel="0" collapsed="false">
      <c r="C94" s="248"/>
      <c r="D94" s="248"/>
      <c r="E94" s="248"/>
      <c r="H94" s="249"/>
      <c r="I94" s="76"/>
    </row>
    <row r="95" customFormat="false" ht="38.85" hidden="false" customHeight="true" outlineLevel="0" collapsed="false">
      <c r="B95" s="79" t="n">
        <v>44</v>
      </c>
      <c r="C95" s="248" t="s">
        <v>292</v>
      </c>
      <c r="D95" s="248"/>
      <c r="E95" s="248"/>
      <c r="F95" s="183"/>
      <c r="G95" s="183"/>
      <c r="H95" s="224" t="str">
        <f aca="false">IF($I$71=1,IF(I95=0,"RISPOSTA OBBLIGATORIA"," "),IF(OR($I$71=2,$F$74&gt;0),"LA RISPOSTA DATA IN QUESTA SEZIONE NON VERRA' CONSIDERATA",IF(I95&gt;0,"RISPONDERE ALLA DOMANDA 31"," ")))</f>
        <v> </v>
      </c>
      <c r="I95" s="76" t="n">
        <v>0</v>
      </c>
      <c r="J95" s="108" t="str">
        <f aca="false">IF(I95=1,"VERO",IF(I95=2,"FALSO",""))</f>
        <v/>
      </c>
    </row>
    <row r="96" customFormat="false" ht="9.6" hidden="false" customHeight="true" outlineLevel="0" collapsed="false">
      <c r="C96" s="248"/>
      <c r="D96" s="248"/>
      <c r="E96" s="248"/>
      <c r="H96" s="249"/>
      <c r="I96" s="76"/>
    </row>
    <row r="97" customFormat="false" ht="33" hidden="false" customHeight="true" outlineLevel="0" collapsed="false">
      <c r="B97" s="79" t="n">
        <v>45</v>
      </c>
      <c r="C97" s="248" t="s">
        <v>277</v>
      </c>
      <c r="D97" s="248"/>
      <c r="E97" s="248"/>
      <c r="F97" s="251"/>
      <c r="G97" s="251"/>
      <c r="H97" s="224" t="str">
        <f aca="false">IF($I$71=1,IF(I97=0,"RISPOSTA OBBLIGATORIA"," "),IF(OR($I$71=2,$F$74&gt;0),"LA RISPOSTA DATA IN QUESTA SEZIONE NON VERRA' CONSIDERATA",IF(I97&gt;0,"RISPONDERE ALLA DOMANDA 31"," ")))</f>
        <v> </v>
      </c>
      <c r="I97" s="76" t="n">
        <v>0</v>
      </c>
      <c r="J97" s="108" t="str">
        <f aca="false">IF(I97=1,"VERO",IF(I97=2,"FALSO",""))</f>
        <v/>
      </c>
    </row>
    <row r="98" customFormat="false" ht="9.6" hidden="false" customHeight="true" outlineLevel="0" collapsed="false">
      <c r="A98" s="110"/>
      <c r="B98" s="111"/>
      <c r="C98" s="252"/>
      <c r="D98" s="252"/>
      <c r="E98" s="252"/>
      <c r="F98" s="111"/>
      <c r="G98" s="111"/>
      <c r="H98" s="253"/>
      <c r="I98" s="76"/>
    </row>
    <row r="99" customFormat="false" ht="9.6" hidden="false" customHeight="true" outlineLevel="0" collapsed="false">
      <c r="C99" s="248"/>
      <c r="D99" s="248"/>
      <c r="E99" s="248"/>
      <c r="H99" s="249"/>
      <c r="I99" s="76"/>
    </row>
    <row r="100" customFormat="false" ht="15" hidden="false" customHeight="true" outlineLevel="0" collapsed="false">
      <c r="A100" s="254" t="s">
        <v>296</v>
      </c>
      <c r="B100" s="254"/>
      <c r="C100" s="254"/>
      <c r="D100" s="223"/>
      <c r="E100" s="223"/>
      <c r="H100" s="249"/>
      <c r="I100" s="76"/>
    </row>
    <row r="101" customFormat="false" ht="9.6" hidden="false" customHeight="true" outlineLevel="0" collapsed="false">
      <c r="C101" s="223"/>
      <c r="D101" s="223"/>
      <c r="E101" s="223"/>
      <c r="H101" s="249"/>
      <c r="I101" s="76"/>
    </row>
    <row r="102" customFormat="false" ht="15" hidden="false" customHeight="true" outlineLevel="0" collapsed="false">
      <c r="F102" s="118" t="s">
        <v>127</v>
      </c>
      <c r="G102" s="118" t="s">
        <v>128</v>
      </c>
      <c r="H102" s="115"/>
      <c r="I102" s="76"/>
    </row>
    <row r="103" customFormat="false" ht="30" hidden="false" customHeight="true" outlineLevel="0" collapsed="false">
      <c r="A103" s="75" t="s">
        <v>297</v>
      </c>
      <c r="B103" s="131" t="s">
        <v>288</v>
      </c>
      <c r="C103" s="131"/>
      <c r="D103" s="131"/>
      <c r="E103" s="131"/>
      <c r="F103" s="126"/>
      <c r="G103" s="126"/>
      <c r="H103" s="127"/>
      <c r="I103" s="76" t="n">
        <v>0</v>
      </c>
      <c r="J103" s="108" t="str">
        <f aca="false">IF(I103=1,"VERO",IF(I103=2,"FALSO",""))</f>
        <v/>
      </c>
    </row>
    <row r="104" customFormat="false" ht="15.6" hidden="false" customHeight="true" outlineLevel="0" collapsed="false">
      <c r="B104" s="159"/>
      <c r="C104" s="159"/>
      <c r="D104" s="159"/>
      <c r="E104" s="159"/>
      <c r="F104" s="159"/>
      <c r="G104" s="159"/>
      <c r="H104" s="224"/>
      <c r="I104" s="76"/>
    </row>
    <row r="105" customFormat="false" ht="15" hidden="false" customHeight="true" outlineLevel="0" collapsed="false">
      <c r="F105" s="118" t="s">
        <v>289</v>
      </c>
      <c r="H105" s="115"/>
      <c r="I105" s="76"/>
    </row>
    <row r="106" customFormat="false" ht="30" hidden="false" customHeight="true" outlineLevel="0" collapsed="false">
      <c r="A106" s="75" t="s">
        <v>298</v>
      </c>
      <c r="C106" s="247" t="s">
        <v>290</v>
      </c>
      <c r="D106" s="247"/>
      <c r="E106" s="247"/>
      <c r="F106" s="122"/>
      <c r="G106" s="154" t="str">
        <f aca="false">IF($I$103=2,IF($F$106=0,"RISPOSTA OBBLIGATORIA"," "),IF(AND(I103=1,F106&gt;0),"LA RISPOSTA DATA IN QUESTA SEZIONE NON VERRA' CONSIDERATA",IF(F106&gt;0,"RISPONDERE NO ALLA DOMANDA 46"," ")))</f>
        <v> </v>
      </c>
      <c r="H106" s="154"/>
      <c r="I106" s="76"/>
    </row>
    <row r="107" customFormat="false" ht="14.85" hidden="false" customHeight="true" outlineLevel="0" collapsed="false">
      <c r="B107" s="159"/>
      <c r="C107" s="159"/>
      <c r="D107" s="159"/>
      <c r="E107" s="159"/>
      <c r="F107" s="159"/>
      <c r="G107" s="159"/>
      <c r="H107" s="224"/>
      <c r="I107" s="76"/>
    </row>
    <row r="108" customFormat="false" ht="30" hidden="false" customHeight="true" outlineLevel="0" collapsed="false">
      <c r="C108" s="247" t="s">
        <v>291</v>
      </c>
      <c r="D108" s="247"/>
      <c r="E108" s="247"/>
      <c r="F108" s="118" t="s">
        <v>127</v>
      </c>
      <c r="G108" s="118" t="s">
        <v>128</v>
      </c>
      <c r="H108" s="115"/>
      <c r="I108" s="76"/>
    </row>
    <row r="109" customFormat="false" ht="33" hidden="false" customHeight="true" outlineLevel="0" collapsed="false">
      <c r="B109" s="79" t="n">
        <v>50</v>
      </c>
      <c r="C109" s="248" t="s">
        <v>267</v>
      </c>
      <c r="D109" s="248"/>
      <c r="E109" s="248"/>
      <c r="F109" s="183"/>
      <c r="G109" s="183"/>
      <c r="H109" s="224" t="str">
        <f aca="false">IF($I$103=1,IF(I109=0,"RISPOSTA OBBLIGATORIA"," "),IF(OR($I$103=2,$F$106&gt;0),"LA RISPOSTA DATA IN QUESTA SEZIONE NON VERRA' CONSIDERATA",IF(I109&gt;0,"RISPONDERE ALLA DOMANDA 46"," ")))</f>
        <v> </v>
      </c>
      <c r="I109" s="76" t="n">
        <v>0</v>
      </c>
      <c r="J109" s="108" t="str">
        <f aca="false">IF(I109=1,"VERO",IF(I109=2,"FALSO",""))</f>
        <v/>
      </c>
    </row>
    <row r="110" customFormat="false" ht="9.6" hidden="false" customHeight="true" outlineLevel="0" collapsed="false">
      <c r="C110" s="248"/>
      <c r="D110" s="248"/>
      <c r="E110" s="248"/>
      <c r="H110" s="249"/>
      <c r="I110" s="76"/>
    </row>
    <row r="111" customFormat="false" ht="33" hidden="false" customHeight="true" outlineLevel="0" collapsed="false">
      <c r="B111" s="79" t="n">
        <v>51</v>
      </c>
      <c r="C111" s="248" t="s">
        <v>268</v>
      </c>
      <c r="D111" s="248"/>
      <c r="E111" s="248"/>
      <c r="F111" s="183"/>
      <c r="G111" s="183"/>
      <c r="H111" s="224" t="str">
        <f aca="false">IF($I$103=1,IF(I111=0,"RISPOSTA OBBLIGATORIA"," "),IF(OR($I$103=2,$F$106&gt;0),"LA RISPOSTA DATA IN QUESTA SEZIONE NON VERRA' CONSIDERATA",IF(I111&gt;0,"RISPONDERE ALLA DOMANDA 46"," ")))</f>
        <v> </v>
      </c>
      <c r="I111" s="76" t="n">
        <v>0</v>
      </c>
      <c r="J111" s="108" t="str">
        <f aca="false">IF(I111=1,"VERO",IF(I111=2,"FALSO",""))</f>
        <v/>
      </c>
    </row>
    <row r="112" customFormat="false" ht="9.6" hidden="false" customHeight="true" outlineLevel="0" collapsed="false">
      <c r="C112" s="248"/>
      <c r="D112" s="248"/>
      <c r="E112" s="248"/>
      <c r="H112" s="249"/>
      <c r="I112" s="76"/>
    </row>
    <row r="113" customFormat="false" ht="33" hidden="false" customHeight="true" outlineLevel="0" collapsed="false">
      <c r="B113" s="79" t="n">
        <v>52</v>
      </c>
      <c r="C113" s="248" t="s">
        <v>269</v>
      </c>
      <c r="D113" s="248"/>
      <c r="E113" s="248"/>
      <c r="F113" s="183"/>
      <c r="G113" s="183"/>
      <c r="H113" s="224" t="str">
        <f aca="false">IF($I$103=1,IF(I113=0,"RISPOSTA OBBLIGATORIA"," "),IF(OR($I$103=2,$F$106&gt;0),"LA RISPOSTA DATA IN QUESTA SEZIONE NON VERRA' CONSIDERATA",IF(I113&gt;0,"RISPONDERE ALLA DOMANDA 46"," ")))</f>
        <v> </v>
      </c>
      <c r="I113" s="76" t="n">
        <v>0</v>
      </c>
      <c r="J113" s="108" t="str">
        <f aca="false">IF(I113=1,"VERO",IF(I113=2,"FALSO",""))</f>
        <v/>
      </c>
    </row>
    <row r="114" customFormat="false" ht="9.6" hidden="false" customHeight="true" outlineLevel="0" collapsed="false">
      <c r="C114" s="248"/>
      <c r="D114" s="248"/>
      <c r="E114" s="248"/>
      <c r="H114" s="249"/>
      <c r="I114" s="76"/>
    </row>
    <row r="115" customFormat="false" ht="33" hidden="false" customHeight="true" outlineLevel="0" collapsed="false">
      <c r="B115" s="79" t="n">
        <v>53</v>
      </c>
      <c r="C115" s="248" t="s">
        <v>270</v>
      </c>
      <c r="D115" s="248"/>
      <c r="E115" s="248"/>
      <c r="F115" s="183"/>
      <c r="G115" s="183"/>
      <c r="H115" s="224" t="str">
        <f aca="false">IF($I$103=1,IF(I115=0,"RISPOSTA OBBLIGATORIA"," "),IF(OR($I$103=2,$F$106&gt;0),"LA RISPOSTA DATA IN QUESTA SEZIONE NON VERRA' CONSIDERATA",IF(I115&gt;0,"RISPONDERE ALLA DOMANDA 46"," ")))</f>
        <v> </v>
      </c>
      <c r="I115" s="76" t="n">
        <v>0</v>
      </c>
      <c r="J115" s="108" t="str">
        <f aca="false">IF(I115=1,"VERO",IF(I115=2,"FALSO",""))</f>
        <v/>
      </c>
    </row>
    <row r="116" customFormat="false" ht="9.6" hidden="false" customHeight="true" outlineLevel="0" collapsed="false">
      <c r="B116" s="159"/>
      <c r="C116" s="248"/>
      <c r="D116" s="248"/>
      <c r="E116" s="248"/>
      <c r="F116" s="161"/>
      <c r="G116" s="162"/>
      <c r="H116" s="250"/>
      <c r="I116" s="76"/>
    </row>
    <row r="117" customFormat="false" ht="33" hidden="false" customHeight="true" outlineLevel="0" collapsed="false">
      <c r="B117" s="79" t="n">
        <v>54</v>
      </c>
      <c r="C117" s="248" t="s">
        <v>271</v>
      </c>
      <c r="D117" s="248"/>
      <c r="E117" s="248"/>
      <c r="F117" s="183"/>
      <c r="G117" s="183"/>
      <c r="H117" s="224" t="str">
        <f aca="false">IF($I$103=1,IF(I117=0,"RISPOSTA OBBLIGATORIA"," "),IF(OR($I$103=2,$F$106&gt;0),"LA RISPOSTA DATA IN QUESTA SEZIONE NON VERRA' CONSIDERATA",IF(I117&gt;0,"RISPONDERE ALLA DOMANDA 46"," ")))</f>
        <v> </v>
      </c>
      <c r="I117" s="76" t="n">
        <v>0</v>
      </c>
      <c r="J117" s="108" t="str">
        <f aca="false">IF(I117=1,"VERO",IF(I117=2,"FALSO",""))</f>
        <v/>
      </c>
    </row>
    <row r="118" customFormat="false" ht="9.6" hidden="false" customHeight="true" outlineLevel="0" collapsed="false">
      <c r="C118" s="248"/>
      <c r="D118" s="248"/>
      <c r="E118" s="248"/>
      <c r="H118" s="249"/>
      <c r="I118" s="76"/>
    </row>
    <row r="119" customFormat="false" ht="33" hidden="false" customHeight="true" outlineLevel="0" collapsed="false">
      <c r="B119" s="79" t="n">
        <v>55</v>
      </c>
      <c r="C119" s="248" t="s">
        <v>272</v>
      </c>
      <c r="D119" s="248"/>
      <c r="E119" s="248"/>
      <c r="F119" s="183"/>
      <c r="G119" s="183"/>
      <c r="H119" s="224" t="str">
        <f aca="false">IF($I$103=1,IF(I119=0,"RISPOSTA OBBLIGATORIA"," "),IF(OR($I$103=2,$F$106&gt;0),"LA RISPOSTA DATA IN QUESTA SEZIONE NON VERRA' CONSIDERATA",IF(I119&gt;0,"RISPONDERE ALLA DOMANDA 46"," ")))</f>
        <v> </v>
      </c>
      <c r="I119" s="76" t="n">
        <v>0</v>
      </c>
      <c r="J119" s="108" t="str">
        <f aca="false">IF(I119=1,"VERO",IF(I119=2,"FALSO",""))</f>
        <v/>
      </c>
    </row>
    <row r="120" customFormat="false" ht="9.6" hidden="false" customHeight="true" outlineLevel="0" collapsed="false">
      <c r="C120" s="248"/>
      <c r="D120" s="248"/>
      <c r="E120" s="248"/>
      <c r="H120" s="249"/>
      <c r="I120" s="76"/>
    </row>
    <row r="121" customFormat="false" ht="37.35" hidden="false" customHeight="true" outlineLevel="0" collapsed="false">
      <c r="B121" s="79" t="n">
        <v>56</v>
      </c>
      <c r="C121" s="248" t="s">
        <v>273</v>
      </c>
      <c r="D121" s="248"/>
      <c r="E121" s="248"/>
      <c r="F121" s="183"/>
      <c r="G121" s="183"/>
      <c r="H121" s="224" t="str">
        <f aca="false">IF($I$103=1,IF(I121=0,"RISPOSTA OBBLIGATORIA"," "),IF(OR($I$103=2,$F$106&gt;0),"LA RISPOSTA DATA IN QUESTA SEZIONE NON VERRA' CONSIDERATA",IF(I121&gt;0,"RISPONDERE ALLA DOMANDA 46"," ")))</f>
        <v> </v>
      </c>
      <c r="I121" s="76" t="n">
        <v>0</v>
      </c>
      <c r="J121" s="108" t="str">
        <f aca="false">IF(I121=1,"VERO",IF(I121=2,"FALSO",""))</f>
        <v/>
      </c>
    </row>
    <row r="122" customFormat="false" ht="9.6" hidden="false" customHeight="true" outlineLevel="0" collapsed="false">
      <c r="C122" s="248"/>
      <c r="D122" s="248"/>
      <c r="E122" s="248"/>
      <c r="H122" s="249"/>
      <c r="I122" s="76"/>
    </row>
    <row r="123" customFormat="false" ht="33" hidden="false" customHeight="true" outlineLevel="0" collapsed="false">
      <c r="B123" s="79" t="n">
        <v>57</v>
      </c>
      <c r="C123" s="248" t="s">
        <v>274</v>
      </c>
      <c r="D123" s="248"/>
      <c r="E123" s="248"/>
      <c r="F123" s="183"/>
      <c r="G123" s="183"/>
      <c r="H123" s="224" t="str">
        <f aca="false">IF($I$103=1,IF(I123=0,"RISPOSTA OBBLIGATORIA"," "),IF(OR($I$103=2,$F$106&gt;0),"LA RISPOSTA DATA IN QUESTA SEZIONE NON VERRA' CONSIDERATA",IF(I123&gt;0,"RISPONDERE ALLA DOMANDA 46"," ")))</f>
        <v> </v>
      </c>
      <c r="I123" s="76" t="n">
        <v>0</v>
      </c>
      <c r="J123" s="108" t="str">
        <f aca="false">IF(I123=1,"VERO",IF(I123=2,"FALSO",""))</f>
        <v/>
      </c>
    </row>
    <row r="124" customFormat="false" ht="9.6" hidden="false" customHeight="true" outlineLevel="0" collapsed="false">
      <c r="C124" s="248"/>
      <c r="D124" s="248"/>
      <c r="E124" s="248"/>
      <c r="H124" s="249"/>
      <c r="I124" s="76"/>
    </row>
    <row r="125" customFormat="false" ht="33" hidden="false" customHeight="true" outlineLevel="0" collapsed="false">
      <c r="B125" s="79" t="n">
        <v>58</v>
      </c>
      <c r="C125" s="248" t="s">
        <v>275</v>
      </c>
      <c r="D125" s="248"/>
      <c r="E125" s="248"/>
      <c r="F125" s="183"/>
      <c r="G125" s="183"/>
      <c r="H125" s="224" t="str">
        <f aca="false">IF($I$103=1,IF(I125=0,"RISPOSTA OBBLIGATORIA"," "),IF(OR($I$103=2,$F$106&gt;0),"LA RISPOSTA DATA IN QUESTA SEZIONE NON VERRA' CONSIDERATA",IF(I125&gt;0,"RISPONDERE ALLA DOMANDA 46"," ")))</f>
        <v> </v>
      </c>
      <c r="I125" s="76" t="n">
        <v>0</v>
      </c>
      <c r="J125" s="108" t="str">
        <f aca="false">IF(I125=1,"VERO",IF(I125=2,"FALSO",""))</f>
        <v/>
      </c>
    </row>
    <row r="126" customFormat="false" ht="9.6" hidden="false" customHeight="true" outlineLevel="0" collapsed="false">
      <c r="C126" s="248"/>
      <c r="D126" s="248"/>
      <c r="E126" s="248"/>
      <c r="H126" s="249"/>
      <c r="I126" s="76"/>
    </row>
    <row r="127" customFormat="false" ht="38.85" hidden="false" customHeight="true" outlineLevel="0" collapsed="false">
      <c r="B127" s="79" t="n">
        <v>59</v>
      </c>
      <c r="C127" s="248" t="s">
        <v>292</v>
      </c>
      <c r="D127" s="248"/>
      <c r="E127" s="248"/>
      <c r="F127" s="183"/>
      <c r="G127" s="183"/>
      <c r="H127" s="224" t="str">
        <f aca="false">IF($I$103=1,IF(I127=0,"RISPOSTA OBBLIGATORIA"," "),IF(OR($I$103=2,$F$106&gt;0),"LA RISPOSTA DATA IN QUESTA SEZIONE NON VERRA' CONSIDERATA",IF(I127&gt;0,"RISPONDERE ALLA DOMANDA 46"," ")))</f>
        <v> </v>
      </c>
      <c r="I127" s="76" t="n">
        <v>0</v>
      </c>
      <c r="J127" s="108" t="str">
        <f aca="false">IF(I127=1,"VERO",IF(I127=2,"FALSO",""))</f>
        <v/>
      </c>
    </row>
    <row r="128" customFormat="false" ht="9.6" hidden="false" customHeight="true" outlineLevel="0" collapsed="false">
      <c r="C128" s="248"/>
      <c r="D128" s="248"/>
      <c r="E128" s="248"/>
      <c r="H128" s="249"/>
      <c r="I128" s="76"/>
    </row>
    <row r="129" customFormat="false" ht="33" hidden="false" customHeight="true" outlineLevel="0" collapsed="false">
      <c r="B129" s="79" t="n">
        <v>60</v>
      </c>
      <c r="C129" s="248" t="s">
        <v>277</v>
      </c>
      <c r="D129" s="248"/>
      <c r="E129" s="248"/>
      <c r="F129" s="251"/>
      <c r="G129" s="251"/>
      <c r="H129" s="224" t="str">
        <f aca="false">IF($I$103=1,IF(I129=0,"RISPOSTA OBBLIGATORIA"," "),IF(OR($I$103=2,$F$106&gt;0),"LA RISPOSTA DATA IN QUESTA SEZIONE NON VERRA' CONSIDERATA",IF(I129&gt;0,"RISPONDERE ALLA DOMANDA 46"," ")))</f>
        <v> </v>
      </c>
      <c r="I129" s="76" t="n">
        <v>0</v>
      </c>
      <c r="J129" s="108" t="str">
        <f aca="false">IF(I129=1,"VERO",IF(I129=2,"FALSO",""))</f>
        <v/>
      </c>
    </row>
    <row r="130" customFormat="false" ht="9.6" hidden="false" customHeight="true" outlineLevel="0" collapsed="false">
      <c r="A130" s="110"/>
      <c r="B130" s="111"/>
      <c r="C130" s="252"/>
      <c r="D130" s="252"/>
      <c r="E130" s="252"/>
      <c r="F130" s="111"/>
      <c r="G130" s="111"/>
      <c r="H130" s="253"/>
      <c r="I130" s="76"/>
    </row>
    <row r="131" customFormat="false" ht="9.6" hidden="false" customHeight="true" outlineLevel="0" collapsed="false">
      <c r="C131" s="248"/>
      <c r="D131" s="248"/>
      <c r="E131" s="248"/>
      <c r="H131" s="249"/>
      <c r="I131" s="76"/>
    </row>
    <row r="132" customFormat="false" ht="15" hidden="false" customHeight="true" outlineLevel="0" collapsed="false">
      <c r="A132" s="246" t="s">
        <v>299</v>
      </c>
      <c r="B132" s="246"/>
      <c r="C132" s="246"/>
      <c r="D132" s="223"/>
      <c r="E132" s="223"/>
      <c r="H132" s="249"/>
      <c r="I132" s="76"/>
    </row>
    <row r="133" customFormat="false" ht="9.6" hidden="false" customHeight="true" outlineLevel="0" collapsed="false">
      <c r="C133" s="223"/>
      <c r="D133" s="223"/>
      <c r="E133" s="223"/>
      <c r="H133" s="249"/>
      <c r="I133" s="76"/>
    </row>
    <row r="134" customFormat="false" ht="15" hidden="false" customHeight="true" outlineLevel="0" collapsed="false">
      <c r="F134" s="118" t="s">
        <v>127</v>
      </c>
      <c r="G134" s="118" t="s">
        <v>128</v>
      </c>
      <c r="H134" s="115"/>
      <c r="I134" s="76"/>
    </row>
    <row r="135" customFormat="false" ht="30" hidden="false" customHeight="true" outlineLevel="0" collapsed="false">
      <c r="A135" s="75" t="s">
        <v>185</v>
      </c>
      <c r="B135" s="131" t="s">
        <v>288</v>
      </c>
      <c r="C135" s="131"/>
      <c r="D135" s="131"/>
      <c r="E135" s="131"/>
      <c r="F135" s="126"/>
      <c r="G135" s="126"/>
      <c r="H135" s="127"/>
      <c r="I135" s="76" t="n">
        <v>0</v>
      </c>
      <c r="J135" s="108" t="str">
        <f aca="false">IF(I135=1,"VERO",IF(I135=2,"FALSO",""))</f>
        <v/>
      </c>
    </row>
    <row r="136" customFormat="false" ht="15.6" hidden="false" customHeight="true" outlineLevel="0" collapsed="false">
      <c r="B136" s="159"/>
      <c r="C136" s="159"/>
      <c r="D136" s="159"/>
      <c r="E136" s="159"/>
      <c r="F136" s="159"/>
      <c r="G136" s="159"/>
      <c r="H136" s="224"/>
      <c r="I136" s="76"/>
    </row>
    <row r="137" customFormat="false" ht="15" hidden="false" customHeight="true" outlineLevel="0" collapsed="false">
      <c r="F137" s="118" t="s">
        <v>289</v>
      </c>
      <c r="H137" s="115"/>
      <c r="I137" s="76"/>
    </row>
    <row r="138" customFormat="false" ht="30" hidden="false" customHeight="true" outlineLevel="0" collapsed="false">
      <c r="A138" s="75" t="s">
        <v>187</v>
      </c>
      <c r="C138" s="247" t="s">
        <v>290</v>
      </c>
      <c r="D138" s="247"/>
      <c r="E138" s="247"/>
      <c r="F138" s="122"/>
      <c r="G138" s="154" t="str">
        <f aca="false">IF($I$135=2,IF($F$138=0,"RISPOSTA OBBLIGATORIA"," "),IF(AND(I7=125,F138&gt;0),"LA RISPOSTA DATA IN QUESTA SEZIONE NON VERRA' CONSIDERATA",IF(F138&gt;0,"RISPONDERE NO ALLA DOMANDA 61"," ")))</f>
        <v> </v>
      </c>
      <c r="H138" s="154"/>
      <c r="I138" s="76"/>
    </row>
    <row r="139" customFormat="false" ht="14.85" hidden="false" customHeight="true" outlineLevel="0" collapsed="false">
      <c r="B139" s="159"/>
      <c r="C139" s="159"/>
      <c r="D139" s="159"/>
      <c r="E139" s="159"/>
      <c r="F139" s="159"/>
      <c r="G139" s="159"/>
      <c r="H139" s="224"/>
      <c r="I139" s="76"/>
    </row>
    <row r="140" customFormat="false" ht="30" hidden="false" customHeight="true" outlineLevel="0" collapsed="false">
      <c r="C140" s="247" t="s">
        <v>291</v>
      </c>
      <c r="D140" s="247"/>
      <c r="E140" s="247"/>
      <c r="F140" s="118" t="s">
        <v>127</v>
      </c>
      <c r="G140" s="118" t="s">
        <v>128</v>
      </c>
      <c r="H140" s="115"/>
      <c r="I140" s="76"/>
    </row>
    <row r="141" customFormat="false" ht="33" hidden="false" customHeight="true" outlineLevel="0" collapsed="false">
      <c r="B141" s="79" t="n">
        <v>65</v>
      </c>
      <c r="C141" s="248" t="s">
        <v>267</v>
      </c>
      <c r="D141" s="248"/>
      <c r="E141" s="248"/>
      <c r="F141" s="183"/>
      <c r="G141" s="183"/>
      <c r="H141" s="224" t="str">
        <f aca="false">IF($I$135=1,IF(I141=0,"RISPOSTA OBBLIGATORIA"," "),IF(OR($I$135=2,$F$138&gt;0),"LA RISPOSTA DATA IN QUESTA SEZIONE NON VERRA' CONSIDERATA",IF(I141&gt;0,"RISPONDERE ALLA DOMANDA 61"," ")))</f>
        <v> </v>
      </c>
      <c r="I141" s="76" t="n">
        <v>0</v>
      </c>
      <c r="J141" s="108" t="str">
        <f aca="false">IF(I141=1,"VERO",IF(I141=2,"FALSO",""))</f>
        <v/>
      </c>
    </row>
    <row r="142" customFormat="false" ht="9.6" hidden="false" customHeight="true" outlineLevel="0" collapsed="false">
      <c r="C142" s="248"/>
      <c r="D142" s="248"/>
      <c r="E142" s="248"/>
      <c r="H142" s="249"/>
      <c r="I142" s="76"/>
    </row>
    <row r="143" customFormat="false" ht="33" hidden="false" customHeight="true" outlineLevel="0" collapsed="false">
      <c r="B143" s="79" t="n">
        <v>66</v>
      </c>
      <c r="C143" s="248" t="s">
        <v>268</v>
      </c>
      <c r="D143" s="248"/>
      <c r="E143" s="248"/>
      <c r="F143" s="183"/>
      <c r="G143" s="183"/>
      <c r="H143" s="224" t="str">
        <f aca="false">IF($I$135=1,IF(I143=0,"RISPOSTA OBBLIGATORIA"," "),IF(OR($I$135=2,$F$138&gt;0),"LA RISPOSTA DATA IN QUESTA SEZIONE NON VERRA' CONSIDERATA",IF(I143&gt;0,"RISPONDERE ALLA DOMANDA 61"," ")))</f>
        <v> </v>
      </c>
      <c r="I143" s="76" t="n">
        <v>0</v>
      </c>
      <c r="J143" s="108" t="str">
        <f aca="false">IF(I143=1,"VERO",IF(I143=2,"FALSO",""))</f>
        <v/>
      </c>
    </row>
    <row r="144" customFormat="false" ht="9.6" hidden="false" customHeight="true" outlineLevel="0" collapsed="false">
      <c r="C144" s="248"/>
      <c r="D144" s="248"/>
      <c r="E144" s="248"/>
      <c r="H144" s="249"/>
      <c r="I144" s="76"/>
    </row>
    <row r="145" customFormat="false" ht="33" hidden="false" customHeight="true" outlineLevel="0" collapsed="false">
      <c r="B145" s="79" t="n">
        <v>67</v>
      </c>
      <c r="C145" s="248" t="s">
        <v>269</v>
      </c>
      <c r="D145" s="248"/>
      <c r="E145" s="248"/>
      <c r="F145" s="183"/>
      <c r="G145" s="183"/>
      <c r="H145" s="224" t="str">
        <f aca="false">IF($I$135=1,IF(I145=0,"RISPOSTA OBBLIGATORIA"," "),IF(OR($I$135=2,$F$138&gt;0),"LA RISPOSTA DATA IN QUESTA SEZIONE NON VERRA' CONSIDERATA",IF(I145&gt;0,"RISPONDERE ALLA DOMANDA 61"," ")))</f>
        <v> </v>
      </c>
      <c r="I145" s="76" t="n">
        <v>0</v>
      </c>
      <c r="J145" s="108" t="str">
        <f aca="false">IF(I145=1,"VERO",IF(I145=2,"FALSO",""))</f>
        <v/>
      </c>
    </row>
    <row r="146" customFormat="false" ht="9.6" hidden="false" customHeight="true" outlineLevel="0" collapsed="false">
      <c r="C146" s="248"/>
      <c r="D146" s="248"/>
      <c r="E146" s="248"/>
      <c r="H146" s="249"/>
      <c r="I146" s="76"/>
    </row>
    <row r="147" customFormat="false" ht="33" hidden="false" customHeight="true" outlineLevel="0" collapsed="false">
      <c r="B147" s="79" t="n">
        <v>68</v>
      </c>
      <c r="C147" s="248" t="s">
        <v>270</v>
      </c>
      <c r="D147" s="248"/>
      <c r="E147" s="248"/>
      <c r="F147" s="183"/>
      <c r="G147" s="183"/>
      <c r="H147" s="224" t="str">
        <f aca="false">IF($I$135=1,IF(I147=0,"RISPOSTA OBBLIGATORIA"," "),IF(OR($I$135=2,$F$138&gt;0),"LA RISPOSTA DATA IN QUESTA SEZIONE NON VERRA' CONSIDERATA",IF(I147&gt;0,"RISPONDERE ALLA DOMANDA 61"," ")))</f>
        <v> </v>
      </c>
      <c r="I147" s="76" t="n">
        <v>0</v>
      </c>
      <c r="J147" s="108" t="str">
        <f aca="false">IF(I147=1,"VERO",IF(I147=2,"FALSO",""))</f>
        <v/>
      </c>
    </row>
    <row r="148" customFormat="false" ht="9.6" hidden="false" customHeight="true" outlineLevel="0" collapsed="false">
      <c r="B148" s="159"/>
      <c r="C148" s="248"/>
      <c r="D148" s="248"/>
      <c r="E148" s="248"/>
      <c r="F148" s="161"/>
      <c r="G148" s="162"/>
      <c r="H148" s="250"/>
      <c r="I148" s="76"/>
    </row>
    <row r="149" customFormat="false" ht="33" hidden="false" customHeight="true" outlineLevel="0" collapsed="false">
      <c r="B149" s="79" t="n">
        <v>69</v>
      </c>
      <c r="C149" s="248" t="s">
        <v>271</v>
      </c>
      <c r="D149" s="248"/>
      <c r="E149" s="248"/>
      <c r="F149" s="183"/>
      <c r="G149" s="183"/>
      <c r="H149" s="224" t="str">
        <f aca="false">IF($I$135=1,IF(I149=0,"RISPOSTA OBBLIGATORIA"," "),IF(OR($I$135=2,$F$138&gt;0),"LA RISPOSTA DATA IN QUESTA SEZIONE NON VERRA' CONSIDERATA",IF(I149&gt;0,"RISPONDERE ALLA DOMANDA 61"," ")))</f>
        <v> </v>
      </c>
      <c r="I149" s="76" t="n">
        <v>0</v>
      </c>
      <c r="J149" s="108" t="str">
        <f aca="false">IF(I149=1,"VERO",IF(I149=2,"FALSO",""))</f>
        <v/>
      </c>
    </row>
    <row r="150" customFormat="false" ht="9.6" hidden="false" customHeight="true" outlineLevel="0" collapsed="false">
      <c r="C150" s="248"/>
      <c r="D150" s="248"/>
      <c r="E150" s="248"/>
      <c r="H150" s="249"/>
      <c r="I150" s="76"/>
    </row>
    <row r="151" customFormat="false" ht="33" hidden="false" customHeight="true" outlineLevel="0" collapsed="false">
      <c r="B151" s="79" t="n">
        <v>70</v>
      </c>
      <c r="C151" s="248" t="s">
        <v>272</v>
      </c>
      <c r="D151" s="248"/>
      <c r="E151" s="248"/>
      <c r="F151" s="183"/>
      <c r="G151" s="183"/>
      <c r="H151" s="224" t="str">
        <f aca="false">IF($I$135=1,IF(I151=0,"RISPOSTA OBBLIGATORIA"," "),IF(OR($I$135=2,$F$138&gt;0),"LA RISPOSTA DATA IN QUESTA SEZIONE NON VERRA' CONSIDERATA",IF(I151&gt;0,"RISPONDERE ALLA DOMANDA 61"," ")))</f>
        <v> </v>
      </c>
      <c r="I151" s="76" t="n">
        <v>0</v>
      </c>
      <c r="J151" s="108" t="str">
        <f aca="false">IF(I151=1,"VERO",IF(I151=2,"FALSO",""))</f>
        <v/>
      </c>
    </row>
    <row r="152" customFormat="false" ht="9.6" hidden="false" customHeight="true" outlineLevel="0" collapsed="false">
      <c r="C152" s="248"/>
      <c r="D152" s="248"/>
      <c r="E152" s="248"/>
      <c r="H152" s="249"/>
      <c r="I152" s="76"/>
    </row>
    <row r="153" customFormat="false" ht="37.35" hidden="false" customHeight="true" outlineLevel="0" collapsed="false">
      <c r="B153" s="79" t="n">
        <v>71</v>
      </c>
      <c r="C153" s="248" t="s">
        <v>273</v>
      </c>
      <c r="D153" s="248"/>
      <c r="E153" s="248"/>
      <c r="F153" s="183"/>
      <c r="G153" s="183"/>
      <c r="H153" s="224" t="str">
        <f aca="false">IF($I$135=1,IF(I153=0,"RISPOSTA OBBLIGATORIA"," "),IF(OR($I$135=2,$F$138&gt;0),"LA RISPOSTA DATA IN QUESTA SEZIONE NON VERRA' CONSIDERATA",IF(I153&gt;0,"RISPONDERE ALLA DOMANDA 61"," ")))</f>
        <v> </v>
      </c>
      <c r="I153" s="76" t="n">
        <v>0</v>
      </c>
      <c r="J153" s="108" t="str">
        <f aca="false">IF(I153=1,"VERO",IF(I153=2,"FALSO",""))</f>
        <v/>
      </c>
    </row>
    <row r="154" customFormat="false" ht="9.6" hidden="false" customHeight="true" outlineLevel="0" collapsed="false">
      <c r="C154" s="248"/>
      <c r="D154" s="248"/>
      <c r="E154" s="248"/>
      <c r="H154" s="249"/>
      <c r="I154" s="76"/>
    </row>
    <row r="155" customFormat="false" ht="33" hidden="false" customHeight="true" outlineLevel="0" collapsed="false">
      <c r="B155" s="79" t="n">
        <v>72</v>
      </c>
      <c r="C155" s="248" t="s">
        <v>274</v>
      </c>
      <c r="D155" s="248"/>
      <c r="E155" s="248"/>
      <c r="F155" s="183"/>
      <c r="G155" s="183"/>
      <c r="H155" s="224" t="str">
        <f aca="false">IF($I$135=1,IF(I155=0,"RISPOSTA OBBLIGATORIA"," "),IF(OR($I$135=2,$F$138&gt;0),"LA RISPOSTA DATA IN QUESTA SEZIONE NON VERRA' CONSIDERATA",IF(I155&gt;0,"RISPONDERE ALLA DOMANDA 61"," ")))</f>
        <v> </v>
      </c>
      <c r="I155" s="76" t="n">
        <v>0</v>
      </c>
      <c r="J155" s="108" t="str">
        <f aca="false">IF(I155=1,"VERO",IF(I155=2,"FALSO",""))</f>
        <v/>
      </c>
    </row>
    <row r="156" customFormat="false" ht="9.6" hidden="false" customHeight="true" outlineLevel="0" collapsed="false">
      <c r="C156" s="248"/>
      <c r="D156" s="248"/>
      <c r="E156" s="248"/>
      <c r="H156" s="249"/>
      <c r="I156" s="76"/>
    </row>
    <row r="157" customFormat="false" ht="33" hidden="false" customHeight="true" outlineLevel="0" collapsed="false">
      <c r="B157" s="79" t="n">
        <v>73</v>
      </c>
      <c r="C157" s="248" t="s">
        <v>275</v>
      </c>
      <c r="D157" s="248"/>
      <c r="E157" s="248"/>
      <c r="F157" s="183"/>
      <c r="G157" s="183"/>
      <c r="H157" s="224" t="str">
        <f aca="false">IF($I$135=1,IF(I157=0,"RISPOSTA OBBLIGATORIA"," "),IF(OR($I$135=2,$F$138&gt;0),"LA RISPOSTA DATA IN QUESTA SEZIONE NON VERRA' CONSIDERATA",IF(I157&gt;0,"RISPONDERE ALLA DOMANDA 61"," ")))</f>
        <v> </v>
      </c>
      <c r="I157" s="76" t="n">
        <v>0</v>
      </c>
      <c r="J157" s="108" t="str">
        <f aca="false">IF(I157=1,"VERO",IF(I157=2,"FALSO",""))</f>
        <v/>
      </c>
    </row>
    <row r="158" customFormat="false" ht="9.6" hidden="false" customHeight="true" outlineLevel="0" collapsed="false">
      <c r="C158" s="248"/>
      <c r="D158" s="248"/>
      <c r="E158" s="248"/>
      <c r="H158" s="249"/>
      <c r="I158" s="76"/>
    </row>
    <row r="159" customFormat="false" ht="38.85" hidden="false" customHeight="true" outlineLevel="0" collapsed="false">
      <c r="B159" s="79" t="n">
        <v>74</v>
      </c>
      <c r="C159" s="248" t="s">
        <v>292</v>
      </c>
      <c r="D159" s="248"/>
      <c r="E159" s="248"/>
      <c r="F159" s="183"/>
      <c r="G159" s="183"/>
      <c r="H159" s="224" t="str">
        <f aca="false">IF($I$135=1,IF(I159=0,"RISPOSTA OBBLIGATORIA"," "),IF(OR($I$135=2,$F$138&gt;0),"LA RISPOSTA DATA IN QUESTA SEZIONE NON VERRA' CONSIDERATA",IF(I159&gt;0,"RISPONDERE ALLA DOMANDA 61"," ")))</f>
        <v> </v>
      </c>
      <c r="I159" s="76" t="n">
        <v>0</v>
      </c>
      <c r="J159" s="108" t="str">
        <f aca="false">IF(I159=1,"VERO",IF(I159=2,"FALSO",""))</f>
        <v/>
      </c>
    </row>
    <row r="160" customFormat="false" ht="9.6" hidden="false" customHeight="true" outlineLevel="0" collapsed="false">
      <c r="C160" s="248"/>
      <c r="D160" s="248"/>
      <c r="E160" s="248"/>
      <c r="H160" s="249"/>
      <c r="I160" s="76"/>
    </row>
    <row r="161" customFormat="false" ht="33" hidden="false" customHeight="true" outlineLevel="0" collapsed="false">
      <c r="B161" s="79" t="n">
        <v>75</v>
      </c>
      <c r="C161" s="248" t="s">
        <v>277</v>
      </c>
      <c r="D161" s="248"/>
      <c r="E161" s="248"/>
      <c r="F161" s="251"/>
      <c r="G161" s="251"/>
      <c r="H161" s="224" t="str">
        <f aca="false">IF($I$135=1,IF(I161=0,"RISPOSTA OBBLIGATORIA"," "),IF(OR($I$135=2,$F$138&gt;0),"LA RISPOSTA DATA IN QUESTA SEZIONE NON VERRA' CONSIDERATA",IF(I161&gt;0,"RISPONDERE ALLA DOMANDA 61"," ")))</f>
        <v> </v>
      </c>
      <c r="I161" s="76" t="n">
        <v>0</v>
      </c>
      <c r="J161" s="108" t="str">
        <f aca="false">IF(I161=1,"VERO",IF(I161=2,"FALSO",""))</f>
        <v/>
      </c>
    </row>
    <row r="162" customFormat="false" ht="15" hidden="false" customHeight="false" outlineLevel="0" collapsed="false">
      <c r="A162" s="215"/>
      <c r="B162" s="216"/>
      <c r="C162" s="216"/>
      <c r="D162" s="216"/>
      <c r="E162" s="216"/>
      <c r="F162" s="216"/>
      <c r="G162" s="216"/>
      <c r="H162" s="217"/>
      <c r="I162" s="108" t="n">
        <f aca="false">SUM(I7:I161,F10,F42,F74,F106,F138)</f>
        <v>0</v>
      </c>
    </row>
    <row r="163" customFormat="false" ht="15" hidden="false" customHeight="false" outlineLevel="0" collapsed="false">
      <c r="I163" s="218" t="str">
        <f aca="false">IF(OR(COUNTIF(J163:K163,"KO")&gt;0),"KO","OK")</f>
        <v>KO</v>
      </c>
      <c r="J163" s="108" t="str">
        <f aca="false">IF((I162&gt;0),"OK","KO")</f>
        <v>KO</v>
      </c>
      <c r="K163" s="108" t="str">
        <f aca="false">"OK"</f>
        <v>OK</v>
      </c>
    </row>
  </sheetData>
  <sheetProtection sheet="true" password="dd41" formatColumns="false" selectLockedCells="true"/>
  <mergeCells count="138">
    <mergeCell ref="A4:C4"/>
    <mergeCell ref="B7:E7"/>
    <mergeCell ref="C10:E10"/>
    <mergeCell ref="G10:H10"/>
    <mergeCell ref="C12:E12"/>
    <mergeCell ref="C13:E13"/>
    <mergeCell ref="C14:E14"/>
    <mergeCell ref="C15:E15"/>
    <mergeCell ref="C16:E16"/>
    <mergeCell ref="C17:E17"/>
    <mergeCell ref="C18:E18"/>
    <mergeCell ref="C19:E19"/>
    <mergeCell ref="C20:E20"/>
    <mergeCell ref="C21:E21"/>
    <mergeCell ref="C22:E22"/>
    <mergeCell ref="C23:E23"/>
    <mergeCell ref="C24:E24"/>
    <mergeCell ref="C25:E25"/>
    <mergeCell ref="C26:E26"/>
    <mergeCell ref="C27:E27"/>
    <mergeCell ref="C28:E28"/>
    <mergeCell ref="C29:E29"/>
    <mergeCell ref="C30:E30"/>
    <mergeCell ref="C31:E31"/>
    <mergeCell ref="C32:E32"/>
    <mergeCell ref="C33:E33"/>
    <mergeCell ref="C34:E34"/>
    <mergeCell ref="C35:E35"/>
    <mergeCell ref="A36:C36"/>
    <mergeCell ref="B39:E39"/>
    <mergeCell ref="C42:E42"/>
    <mergeCell ref="G42:H42"/>
    <mergeCell ref="C44:E44"/>
    <mergeCell ref="C45:E45"/>
    <mergeCell ref="C46:E46"/>
    <mergeCell ref="C47:E47"/>
    <mergeCell ref="C48:E48"/>
    <mergeCell ref="C49:E49"/>
    <mergeCell ref="C50:E50"/>
    <mergeCell ref="C51:E51"/>
    <mergeCell ref="C52:E52"/>
    <mergeCell ref="C53:E53"/>
    <mergeCell ref="C54:E54"/>
    <mergeCell ref="C55:E55"/>
    <mergeCell ref="C56:E56"/>
    <mergeCell ref="C57:E57"/>
    <mergeCell ref="C58:E58"/>
    <mergeCell ref="C59:E59"/>
    <mergeCell ref="C60:E60"/>
    <mergeCell ref="C61:E61"/>
    <mergeCell ref="C62:E62"/>
    <mergeCell ref="C63:E63"/>
    <mergeCell ref="C64:E64"/>
    <mergeCell ref="C65:E65"/>
    <mergeCell ref="C66:E66"/>
    <mergeCell ref="C67:E67"/>
    <mergeCell ref="A68:C68"/>
    <mergeCell ref="B71:E71"/>
    <mergeCell ref="C74:E74"/>
    <mergeCell ref="G74:H74"/>
    <mergeCell ref="C76:E76"/>
    <mergeCell ref="C77:E77"/>
    <mergeCell ref="C78:E78"/>
    <mergeCell ref="C79:E79"/>
    <mergeCell ref="C80:E80"/>
    <mergeCell ref="C81:E81"/>
    <mergeCell ref="C82:E82"/>
    <mergeCell ref="C83:E83"/>
    <mergeCell ref="C84:E84"/>
    <mergeCell ref="C85:E85"/>
    <mergeCell ref="C86:E86"/>
    <mergeCell ref="C87:E87"/>
    <mergeCell ref="C88:E88"/>
    <mergeCell ref="C89:E89"/>
    <mergeCell ref="C90:E90"/>
    <mergeCell ref="C91:E91"/>
    <mergeCell ref="C92:E92"/>
    <mergeCell ref="C93:E93"/>
    <mergeCell ref="C94:E94"/>
    <mergeCell ref="C95:E95"/>
    <mergeCell ref="C96:E96"/>
    <mergeCell ref="C97:E97"/>
    <mergeCell ref="C98:E98"/>
    <mergeCell ref="C99:E99"/>
    <mergeCell ref="A100:C100"/>
    <mergeCell ref="B103:E103"/>
    <mergeCell ref="C106:E106"/>
    <mergeCell ref="G106:H106"/>
    <mergeCell ref="C108:E108"/>
    <mergeCell ref="C109:E109"/>
    <mergeCell ref="C110:E110"/>
    <mergeCell ref="C111:E111"/>
    <mergeCell ref="C112:E112"/>
    <mergeCell ref="C113:E113"/>
    <mergeCell ref="C114:E114"/>
    <mergeCell ref="C115:E115"/>
    <mergeCell ref="C116:E116"/>
    <mergeCell ref="C117:E117"/>
    <mergeCell ref="C118:E118"/>
    <mergeCell ref="C119:E119"/>
    <mergeCell ref="C120:E120"/>
    <mergeCell ref="C121:E121"/>
    <mergeCell ref="C122:E122"/>
    <mergeCell ref="C123:E123"/>
    <mergeCell ref="C124:E124"/>
    <mergeCell ref="C125:E125"/>
    <mergeCell ref="C126:E126"/>
    <mergeCell ref="C127:E127"/>
    <mergeCell ref="C128:E128"/>
    <mergeCell ref="C129:E129"/>
    <mergeCell ref="C130:E130"/>
    <mergeCell ref="C131:E131"/>
    <mergeCell ref="A132:C132"/>
    <mergeCell ref="B135:E135"/>
    <mergeCell ref="C138:E138"/>
    <mergeCell ref="G138:H138"/>
    <mergeCell ref="C140:E140"/>
    <mergeCell ref="C141:E141"/>
    <mergeCell ref="C142:E142"/>
    <mergeCell ref="C143:E143"/>
    <mergeCell ref="C144:E144"/>
    <mergeCell ref="C145:E145"/>
    <mergeCell ref="C146:E146"/>
    <mergeCell ref="C147:E147"/>
    <mergeCell ref="C148:E148"/>
    <mergeCell ref="C149:E149"/>
    <mergeCell ref="C150:E150"/>
    <mergeCell ref="C151:E151"/>
    <mergeCell ref="C152:E152"/>
    <mergeCell ref="C153:E153"/>
    <mergeCell ref="C154:E154"/>
    <mergeCell ref="C155:E155"/>
    <mergeCell ref="C156:E156"/>
    <mergeCell ref="C157:E157"/>
    <mergeCell ref="C158:E158"/>
    <mergeCell ref="C159:E159"/>
    <mergeCell ref="C160:E160"/>
    <mergeCell ref="C161:E161"/>
  </mergeCells>
  <dataValidations count="1">
    <dataValidation allowBlank="true" error="INSERIRE SOLO VALORI NUMERICI INTERI" errorTitle="ATTENZIONE" operator="between" showDropDown="false" showErrorMessage="true" showInputMessage="true" sqref="F3:F5 F8 F10:F11 F20 F40 F42:F43 F52 F72 F74:F75 F84 F104 F106:F107 F116 F136 F138:F139 F148" type="whole">
      <formula1>0</formula1>
      <formula2>999999999999</formula2>
    </dataValidation>
  </dataValidations>
  <printOptions headings="false" gridLines="false" gridLinesSet="true" horizontalCentered="true" verticalCentered="false"/>
  <pageMargins left="0.236111111111111" right="0.236111111111111" top="0.590277777777778" bottom="0.984027777777778"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sheetPr filterMode="false">
    <pageSetUpPr fitToPage="false"/>
  </sheetPr>
  <dimension ref="A1:AK28"/>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pane xSplit="2" ySplit="5" topLeftCell="C6" activePane="bottomRight" state="frozen"/>
      <selection pane="topLeft" activeCell="A1" activeCellId="0" sqref="A1"/>
      <selection pane="topRight" activeCell="C1" activeCellId="0" sqref="C1"/>
      <selection pane="bottomLeft" activeCell="A6" activeCellId="0" sqref="A6"/>
      <selection pane="bottomRight" activeCell="AA6" activeCellId="0" sqref="AA6"/>
    </sheetView>
  </sheetViews>
  <sheetFormatPr defaultColWidth="9.296875" defaultRowHeight="10.2" zeroHeight="false" outlineLevelRow="0" outlineLevelCol="0"/>
  <cols>
    <col collapsed="false" customWidth="true" hidden="false" outlineLevel="0" max="1" min="1" style="255" width="40.71"/>
    <col collapsed="false" customWidth="true" hidden="false" outlineLevel="0" max="2" min="2" style="256" width="9.72"/>
    <col collapsed="false" customWidth="true" hidden="true" outlineLevel="0" max="12" min="3" style="255" width="12.72"/>
    <col collapsed="false" customWidth="false" hidden="true" outlineLevel="0" max="13" min="13" style="255" width="9.29"/>
    <col collapsed="false" customWidth="true" hidden="true" outlineLevel="0" max="14" min="14" style="255" width="10.43"/>
    <col collapsed="false" customWidth="false" hidden="true" outlineLevel="0" max="26" min="15" style="255" width="9.29"/>
    <col collapsed="false" customWidth="true" hidden="false" outlineLevel="0" max="36" min="27" style="255" width="12.72"/>
    <col collapsed="false" customWidth="false" hidden="true" outlineLevel="0" max="37" min="37" style="255" width="9.29"/>
    <col collapsed="false" customWidth="false" hidden="false" outlineLevel="0" max="1024" min="38" style="255" width="9.29"/>
  </cols>
  <sheetData>
    <row r="1" customFormat="false" ht="24.75" hidden="false" customHeight="true" outlineLevel="0" collapsed="false">
      <c r="A1" s="257" t="str">
        <f aca="false">"REGIONI ED AUTONOMIE LOCALI"&amp;" - anno "&amp;$L$1</f>
        <v>REGIONI ED AUTONOMIE LOCALI - anno 2023</v>
      </c>
      <c r="B1" s="257"/>
      <c r="C1" s="257"/>
      <c r="D1" s="257"/>
      <c r="E1" s="257"/>
      <c r="F1" s="257"/>
      <c r="G1" s="257"/>
      <c r="H1" s="257"/>
      <c r="I1" s="257"/>
      <c r="J1" s="257"/>
      <c r="K1" s="258"/>
      <c r="L1" s="259" t="n">
        <v>2023</v>
      </c>
      <c r="AI1" s="258"/>
      <c r="AJ1" s="259"/>
    </row>
    <row r="2" customFormat="false" ht="30" hidden="false" customHeight="true" outlineLevel="0" collapsed="false">
      <c r="A2" s="260"/>
      <c r="G2" s="261" t="e">
        <f aca="false">IF(AND(K23+L23&gt;0,SUM(#REF!)=0),"ATTENZIONE!  INSERIRE LA DOTAZIONE ORGANICA",IF(AND(K23+L23&gt;0,SUM(#REF!)&gt;0),"CANCELLARE I DATI RELATIVI ALLA DOTAZIONE ORGANICA DEI SEGRETARI COMUNALI (ad eccezione dell'Istituzione '9909')",IF(AND((K23+L23)&gt;SUM(#REF!)),"ATTENZIONE!  IL TOTALE DELLA DOTAZIONE ORGANICA E' MINORE DEI PRESENTI AL 31/12","")))</f>
        <v>#REF!</v>
      </c>
      <c r="H2" s="261"/>
      <c r="I2" s="261"/>
      <c r="J2" s="261"/>
      <c r="K2" s="261"/>
      <c r="L2" s="261"/>
      <c r="AE2" s="262"/>
      <c r="AF2" s="262"/>
      <c r="AG2" s="262"/>
      <c r="AH2" s="262"/>
      <c r="AI2" s="262"/>
      <c r="AJ2" s="262"/>
    </row>
    <row r="3" customFormat="false" ht="15" hidden="false" customHeight="true" outlineLevel="0" collapsed="false">
      <c r="A3" s="263"/>
      <c r="B3" s="264"/>
      <c r="C3" s="265" t="s">
        <v>300</v>
      </c>
      <c r="D3" s="265"/>
      <c r="E3" s="265"/>
      <c r="F3" s="265"/>
      <c r="G3" s="265"/>
      <c r="H3" s="265"/>
      <c r="I3" s="265"/>
      <c r="J3" s="265"/>
      <c r="K3" s="265"/>
      <c r="L3" s="265"/>
      <c r="AA3" s="266" t="s">
        <v>300</v>
      </c>
      <c r="AB3" s="266"/>
      <c r="AC3" s="266"/>
      <c r="AD3" s="266"/>
      <c r="AE3" s="266"/>
      <c r="AF3" s="266"/>
      <c r="AG3" s="266"/>
      <c r="AH3" s="266"/>
      <c r="AI3" s="266"/>
      <c r="AJ3" s="266"/>
    </row>
    <row r="4" customFormat="false" ht="21" hidden="false" customHeight="true" outlineLevel="0" collapsed="false">
      <c r="A4" s="267" t="s">
        <v>301</v>
      </c>
      <c r="B4" s="268" t="s">
        <v>302</v>
      </c>
      <c r="C4" s="269" t="str">
        <f aca="false">"Totale dipendenti al 31/12/"&amp;L1-1&amp;" (*)"</f>
        <v>Totale dipendenti al 31/12/2022 (*)</v>
      </c>
      <c r="D4" s="269"/>
      <c r="E4" s="270" t="s">
        <v>303</v>
      </c>
      <c r="F4" s="270"/>
      <c r="G4" s="269" t="s">
        <v>304</v>
      </c>
      <c r="H4" s="269"/>
      <c r="I4" s="269" t="s">
        <v>305</v>
      </c>
      <c r="J4" s="269"/>
      <c r="K4" s="271" t="str">
        <f aca="false">"Totale dipendenti al 31/12/"&amp;L1&amp;" (**)"</f>
        <v>Totale dipendenti al 31/12/2023 (**)</v>
      </c>
      <c r="L4" s="271"/>
      <c r="AA4" s="272" t="str">
        <f aca="false">"Totale dipendenti al 31/12/"&amp;L1-1&amp;" (*)"</f>
        <v>Totale dipendenti al 31/12/2022 (*)</v>
      </c>
      <c r="AB4" s="272"/>
      <c r="AC4" s="273" t="s">
        <v>303</v>
      </c>
      <c r="AD4" s="273"/>
      <c r="AE4" s="272" t="s">
        <v>304</v>
      </c>
      <c r="AF4" s="272"/>
      <c r="AG4" s="272" t="s">
        <v>305</v>
      </c>
      <c r="AH4" s="272"/>
      <c r="AI4" s="274" t="str">
        <f aca="false">"Totale dipendenti al 31/12/"&amp;L1&amp;" (**)"</f>
        <v>Totale dipendenti al 31/12/2023 (**)</v>
      </c>
      <c r="AJ4" s="274"/>
    </row>
    <row r="5" customFormat="false" ht="10.8" hidden="false" customHeight="false" outlineLevel="0" collapsed="false">
      <c r="A5" s="267"/>
      <c r="B5" s="268"/>
      <c r="C5" s="275" t="s">
        <v>306</v>
      </c>
      <c r="D5" s="276" t="s">
        <v>307</v>
      </c>
      <c r="E5" s="275" t="s">
        <v>306</v>
      </c>
      <c r="F5" s="276" t="s">
        <v>307</v>
      </c>
      <c r="G5" s="275" t="s">
        <v>306</v>
      </c>
      <c r="H5" s="276" t="s">
        <v>307</v>
      </c>
      <c r="I5" s="275" t="s">
        <v>306</v>
      </c>
      <c r="J5" s="276" t="s">
        <v>307</v>
      </c>
      <c r="K5" s="275" t="s">
        <v>306</v>
      </c>
      <c r="L5" s="277" t="s">
        <v>307</v>
      </c>
      <c r="AA5" s="275" t="s">
        <v>306</v>
      </c>
      <c r="AB5" s="276" t="s">
        <v>307</v>
      </c>
      <c r="AC5" s="275" t="s">
        <v>306</v>
      </c>
      <c r="AD5" s="276" t="s">
        <v>307</v>
      </c>
      <c r="AE5" s="275" t="s">
        <v>306</v>
      </c>
      <c r="AF5" s="276" t="s">
        <v>307</v>
      </c>
      <c r="AG5" s="275" t="s">
        <v>306</v>
      </c>
      <c r="AH5" s="276" t="s">
        <v>307</v>
      </c>
      <c r="AI5" s="275" t="s">
        <v>306</v>
      </c>
      <c r="AJ5" s="277" t="s">
        <v>307</v>
      </c>
    </row>
    <row r="6" customFormat="false" ht="12.75" hidden="false" customHeight="true" outlineLevel="0" collapsed="false">
      <c r="A6" s="278" t="s">
        <v>308</v>
      </c>
      <c r="B6" s="279" t="s">
        <v>309</v>
      </c>
      <c r="C6" s="280" t="n">
        <f aca="false">ROUND(AA6,0)</f>
        <v>0</v>
      </c>
      <c r="D6" s="281" t="n">
        <f aca="false">ROUND(AB6,0)</f>
        <v>0</v>
      </c>
      <c r="E6" s="282" t="n">
        <f aca="false">ROUND(AC6,0)</f>
        <v>0</v>
      </c>
      <c r="F6" s="283" t="n">
        <f aca="false">ROUND(AD6,0)</f>
        <v>0</v>
      </c>
      <c r="G6" s="282" t="n">
        <f aca="false">ROUND(AE6,0)</f>
        <v>0</v>
      </c>
      <c r="H6" s="283" t="n">
        <f aca="false">ROUND(AF6,0)</f>
        <v>0</v>
      </c>
      <c r="I6" s="282" t="n">
        <f aca="false">ROUND(AG6,0)</f>
        <v>0</v>
      </c>
      <c r="J6" s="283" t="n">
        <f aca="false">ROUND(AH6,0)</f>
        <v>0</v>
      </c>
      <c r="K6" s="284" t="n">
        <f aca="false">E6+G6+I6</f>
        <v>0</v>
      </c>
      <c r="L6" s="285" t="n">
        <f aca="false">F6+H6+J6</f>
        <v>0</v>
      </c>
      <c r="M6" s="286" t="n">
        <f aca="false">IF((K6+L6)&gt;0,1,0)</f>
        <v>0</v>
      </c>
      <c r="AA6" s="287"/>
      <c r="AB6" s="288"/>
      <c r="AC6" s="289"/>
      <c r="AD6" s="290"/>
      <c r="AE6" s="289"/>
      <c r="AF6" s="290"/>
      <c r="AG6" s="289"/>
      <c r="AH6" s="290"/>
      <c r="AI6" s="284" t="n">
        <f aca="false">AC6+AE6+AG6</f>
        <v>0</v>
      </c>
      <c r="AJ6" s="285" t="n">
        <f aca="false">AD6+AF6+AH6</f>
        <v>0</v>
      </c>
      <c r="AK6" s="286" t="n">
        <f aca="false">IF((AI6+AJ6)&gt;0,1,0)</f>
        <v>0</v>
      </c>
    </row>
    <row r="7" customFormat="false" ht="12.75" hidden="false" customHeight="true" outlineLevel="0" collapsed="false">
      <c r="A7" s="278" t="s">
        <v>310</v>
      </c>
      <c r="B7" s="279" t="s">
        <v>311</v>
      </c>
      <c r="C7" s="280" t="n">
        <f aca="false">ROUND(AA7,0)</f>
        <v>0</v>
      </c>
      <c r="D7" s="281" t="n">
        <f aca="false">ROUND(AB7,0)</f>
        <v>0</v>
      </c>
      <c r="E7" s="282" t="n">
        <f aca="false">ROUND(AC7,0)</f>
        <v>0</v>
      </c>
      <c r="F7" s="283" t="n">
        <f aca="false">ROUND(AD7,0)</f>
        <v>0</v>
      </c>
      <c r="G7" s="282" t="n">
        <f aca="false">ROUND(AE7,0)</f>
        <v>0</v>
      </c>
      <c r="H7" s="283" t="n">
        <f aca="false">ROUND(AF7,0)</f>
        <v>0</v>
      </c>
      <c r="I7" s="282" t="n">
        <f aca="false">ROUND(AG7,0)</f>
        <v>0</v>
      </c>
      <c r="J7" s="283" t="n">
        <f aca="false">ROUND(AH7,0)</f>
        <v>0</v>
      </c>
      <c r="K7" s="284" t="n">
        <f aca="false">E7+G7+I7</f>
        <v>0</v>
      </c>
      <c r="L7" s="285" t="n">
        <f aca="false">F7+H7+J7</f>
        <v>0</v>
      </c>
      <c r="M7" s="286" t="n">
        <f aca="false">IF((K7+L7)&gt;0,1,0)</f>
        <v>0</v>
      </c>
      <c r="AA7" s="287"/>
      <c r="AB7" s="288"/>
      <c r="AC7" s="289"/>
      <c r="AD7" s="290"/>
      <c r="AE7" s="289"/>
      <c r="AF7" s="290"/>
      <c r="AG7" s="289"/>
      <c r="AH7" s="290"/>
      <c r="AI7" s="284" t="n">
        <f aca="false">AC7+AE7+AG7</f>
        <v>0</v>
      </c>
      <c r="AJ7" s="285" t="n">
        <f aca="false">AD7+AF7+AH7</f>
        <v>0</v>
      </c>
      <c r="AK7" s="286" t="n">
        <f aca="false">IF((AI7+AJ7)&gt;0,1,0)</f>
        <v>0</v>
      </c>
    </row>
    <row r="8" customFormat="false" ht="12.75" hidden="false" customHeight="true" outlineLevel="0" collapsed="false">
      <c r="A8" s="278" t="s">
        <v>312</v>
      </c>
      <c r="B8" s="279" t="s">
        <v>313</v>
      </c>
      <c r="C8" s="280" t="n">
        <f aca="false">ROUND(AA8,0)</f>
        <v>0</v>
      </c>
      <c r="D8" s="281" t="n">
        <f aca="false">ROUND(AB8,0)</f>
        <v>0</v>
      </c>
      <c r="E8" s="282" t="n">
        <f aca="false">ROUND(AC8,0)</f>
        <v>0</v>
      </c>
      <c r="F8" s="283" t="n">
        <f aca="false">ROUND(AD8,0)</f>
        <v>0</v>
      </c>
      <c r="G8" s="282" t="n">
        <f aca="false">ROUND(AE8,0)</f>
        <v>0</v>
      </c>
      <c r="H8" s="283" t="n">
        <f aca="false">ROUND(AF8,0)</f>
        <v>0</v>
      </c>
      <c r="I8" s="282" t="n">
        <f aca="false">ROUND(AG8,0)</f>
        <v>0</v>
      </c>
      <c r="J8" s="283" t="n">
        <f aca="false">ROUND(AH8,0)</f>
        <v>0</v>
      </c>
      <c r="K8" s="284" t="n">
        <f aca="false">E8+G8+I8</f>
        <v>0</v>
      </c>
      <c r="L8" s="285" t="n">
        <f aca="false">F8+H8+J8</f>
        <v>0</v>
      </c>
      <c r="M8" s="286" t="n">
        <f aca="false">IF((K8+L8)&gt;0,1,0)</f>
        <v>0</v>
      </c>
      <c r="AA8" s="287"/>
      <c r="AB8" s="288"/>
      <c r="AC8" s="289"/>
      <c r="AD8" s="290"/>
      <c r="AE8" s="289"/>
      <c r="AF8" s="290"/>
      <c r="AG8" s="289"/>
      <c r="AH8" s="290"/>
      <c r="AI8" s="284" t="n">
        <f aca="false">AC8+AE8+AG8</f>
        <v>0</v>
      </c>
      <c r="AJ8" s="285" t="n">
        <f aca="false">AD8+AF8+AH8</f>
        <v>0</v>
      </c>
      <c r="AK8" s="286" t="n">
        <f aca="false">IF((AI8+AJ8)&gt;0,1,0)</f>
        <v>0</v>
      </c>
    </row>
    <row r="9" customFormat="false" ht="12.75" hidden="false" customHeight="true" outlineLevel="0" collapsed="false">
      <c r="A9" s="278" t="s">
        <v>314</v>
      </c>
      <c r="B9" s="279" t="s">
        <v>315</v>
      </c>
      <c r="C9" s="280" t="n">
        <f aca="false">ROUND(AA9,0)</f>
        <v>0</v>
      </c>
      <c r="D9" s="281" t="n">
        <f aca="false">ROUND(AB9,0)</f>
        <v>0</v>
      </c>
      <c r="E9" s="282" t="n">
        <f aca="false">ROUND(AC9,0)</f>
        <v>0</v>
      </c>
      <c r="F9" s="283" t="n">
        <f aca="false">ROUND(AD9,0)</f>
        <v>0</v>
      </c>
      <c r="G9" s="282" t="n">
        <f aca="false">ROUND(AE9,0)</f>
        <v>0</v>
      </c>
      <c r="H9" s="283" t="n">
        <f aca="false">ROUND(AF9,0)</f>
        <v>0</v>
      </c>
      <c r="I9" s="282" t="n">
        <f aca="false">ROUND(AG9,0)</f>
        <v>0</v>
      </c>
      <c r="J9" s="283" t="n">
        <f aca="false">ROUND(AH9,0)</f>
        <v>0</v>
      </c>
      <c r="K9" s="284" t="n">
        <f aca="false">E9+G9+I9</f>
        <v>0</v>
      </c>
      <c r="L9" s="285" t="n">
        <f aca="false">F9+H9+J9</f>
        <v>0</v>
      </c>
      <c r="M9" s="286" t="n">
        <f aca="false">IF((K9+L9)&gt;0,1,0)</f>
        <v>0</v>
      </c>
      <c r="AA9" s="287"/>
      <c r="AB9" s="288"/>
      <c r="AC9" s="289"/>
      <c r="AD9" s="290"/>
      <c r="AE9" s="289"/>
      <c r="AF9" s="290"/>
      <c r="AG9" s="289"/>
      <c r="AH9" s="290"/>
      <c r="AI9" s="284" t="n">
        <f aca="false">AC9+AE9+AG9</f>
        <v>0</v>
      </c>
      <c r="AJ9" s="285" t="n">
        <f aca="false">AD9+AF9+AH9</f>
        <v>0</v>
      </c>
      <c r="AK9" s="286" t="n">
        <f aca="false">IF((AI9+AJ9)&gt;0,1,0)</f>
        <v>0</v>
      </c>
    </row>
    <row r="10" customFormat="false" ht="12.75" hidden="false" customHeight="true" outlineLevel="0" collapsed="false">
      <c r="A10" s="278" t="s">
        <v>316</v>
      </c>
      <c r="B10" s="279" t="s">
        <v>317</v>
      </c>
      <c r="C10" s="280" t="n">
        <f aca="false">ROUND(AA10,0)</f>
        <v>0</v>
      </c>
      <c r="D10" s="281" t="n">
        <f aca="false">ROUND(AB10,0)</f>
        <v>0</v>
      </c>
      <c r="E10" s="282" t="n">
        <f aca="false">ROUND(AC10,0)</f>
        <v>0</v>
      </c>
      <c r="F10" s="283" t="n">
        <f aca="false">ROUND(AD10,0)</f>
        <v>0</v>
      </c>
      <c r="G10" s="282" t="n">
        <f aca="false">ROUND(AE10,0)</f>
        <v>0</v>
      </c>
      <c r="H10" s="283" t="n">
        <f aca="false">ROUND(AF10,0)</f>
        <v>0</v>
      </c>
      <c r="I10" s="282" t="n">
        <f aca="false">ROUND(AG10,0)</f>
        <v>0</v>
      </c>
      <c r="J10" s="283" t="n">
        <f aca="false">ROUND(AH10,0)</f>
        <v>0</v>
      </c>
      <c r="K10" s="284" t="n">
        <f aca="false">E10+G10+I10</f>
        <v>0</v>
      </c>
      <c r="L10" s="285" t="n">
        <f aca="false">F10+H10+J10</f>
        <v>0</v>
      </c>
      <c r="M10" s="286" t="n">
        <f aca="false">IF((K10+L10)&gt;0,1,0)</f>
        <v>0</v>
      </c>
      <c r="AA10" s="287"/>
      <c r="AB10" s="288"/>
      <c r="AC10" s="289"/>
      <c r="AD10" s="290"/>
      <c r="AE10" s="289"/>
      <c r="AF10" s="290"/>
      <c r="AG10" s="289"/>
      <c r="AH10" s="290"/>
      <c r="AI10" s="284" t="n">
        <f aca="false">AC10+AE10+AG10</f>
        <v>0</v>
      </c>
      <c r="AJ10" s="285" t="n">
        <f aca="false">AD10+AF10+AH10</f>
        <v>0</v>
      </c>
      <c r="AK10" s="286" t="n">
        <f aca="false">IF((AI10+AJ10)&gt;0,1,0)</f>
        <v>0</v>
      </c>
    </row>
    <row r="11" customFormat="false" ht="12.75" hidden="false" customHeight="true" outlineLevel="0" collapsed="false">
      <c r="A11" s="278" t="s">
        <v>318</v>
      </c>
      <c r="B11" s="279" t="s">
        <v>319</v>
      </c>
      <c r="C11" s="280" t="n">
        <f aca="false">ROUND(AA11,0)</f>
        <v>0</v>
      </c>
      <c r="D11" s="281" t="n">
        <f aca="false">ROUND(AB11,0)</f>
        <v>0</v>
      </c>
      <c r="E11" s="282" t="n">
        <f aca="false">ROUND(AC11,0)</f>
        <v>0</v>
      </c>
      <c r="F11" s="283" t="n">
        <f aca="false">ROUND(AD11,0)</f>
        <v>0</v>
      </c>
      <c r="G11" s="282" t="n">
        <f aca="false">ROUND(AE11,0)</f>
        <v>0</v>
      </c>
      <c r="H11" s="283" t="n">
        <f aca="false">ROUND(AF11,0)</f>
        <v>0</v>
      </c>
      <c r="I11" s="282" t="n">
        <f aca="false">ROUND(AG11,0)</f>
        <v>0</v>
      </c>
      <c r="J11" s="283" t="n">
        <f aca="false">ROUND(AH11,0)</f>
        <v>0</v>
      </c>
      <c r="K11" s="284" t="n">
        <f aca="false">E11+G11+I11</f>
        <v>0</v>
      </c>
      <c r="L11" s="285" t="n">
        <f aca="false">F11+H11+J11</f>
        <v>0</v>
      </c>
      <c r="M11" s="286" t="n">
        <f aca="false">IF((K11+L11)&gt;0,1,0)</f>
        <v>0</v>
      </c>
      <c r="AA11" s="287"/>
      <c r="AB11" s="288"/>
      <c r="AC11" s="289"/>
      <c r="AD11" s="290"/>
      <c r="AE11" s="289"/>
      <c r="AF11" s="290"/>
      <c r="AG11" s="289"/>
      <c r="AH11" s="290"/>
      <c r="AI11" s="284" t="n">
        <f aca="false">AC11+AE11+AG11</f>
        <v>0</v>
      </c>
      <c r="AJ11" s="285" t="n">
        <f aca="false">AD11+AF11+AH11</f>
        <v>0</v>
      </c>
      <c r="AK11" s="286" t="n">
        <f aca="false">IF((AI11+AJ11)&gt;0,1,0)</f>
        <v>0</v>
      </c>
    </row>
    <row r="12" customFormat="false" ht="12.75" hidden="false" customHeight="true" outlineLevel="0" collapsed="false">
      <c r="A12" s="278" t="s">
        <v>320</v>
      </c>
      <c r="B12" s="279" t="s">
        <v>321</v>
      </c>
      <c r="C12" s="280" t="n">
        <f aca="false">ROUND(AA12,0)</f>
        <v>0</v>
      </c>
      <c r="D12" s="281" t="n">
        <f aca="false">ROUND(AB12,0)</f>
        <v>0</v>
      </c>
      <c r="E12" s="282" t="n">
        <f aca="false">ROUND(AC12,0)</f>
        <v>0</v>
      </c>
      <c r="F12" s="283" t="n">
        <f aca="false">ROUND(AD12,0)</f>
        <v>0</v>
      </c>
      <c r="G12" s="282" t="n">
        <f aca="false">ROUND(AE12,0)</f>
        <v>0</v>
      </c>
      <c r="H12" s="283" t="n">
        <f aca="false">ROUND(AF12,0)</f>
        <v>0</v>
      </c>
      <c r="I12" s="282" t="n">
        <f aca="false">ROUND(AG12,0)</f>
        <v>0</v>
      </c>
      <c r="J12" s="283" t="n">
        <f aca="false">ROUND(AH12,0)</f>
        <v>0</v>
      </c>
      <c r="K12" s="284" t="n">
        <f aca="false">E12+G12+I12</f>
        <v>0</v>
      </c>
      <c r="L12" s="285" t="n">
        <f aca="false">F12+H12+J12</f>
        <v>0</v>
      </c>
      <c r="M12" s="286" t="n">
        <f aca="false">IF((K12+L12)&gt;0,1,0)</f>
        <v>0</v>
      </c>
      <c r="AA12" s="287"/>
      <c r="AB12" s="288"/>
      <c r="AC12" s="289"/>
      <c r="AD12" s="290"/>
      <c r="AE12" s="289"/>
      <c r="AF12" s="290"/>
      <c r="AG12" s="289"/>
      <c r="AH12" s="290"/>
      <c r="AI12" s="284" t="n">
        <f aca="false">AC12+AE12+AG12</f>
        <v>0</v>
      </c>
      <c r="AJ12" s="285" t="n">
        <f aca="false">AD12+AF12+AH12</f>
        <v>0</v>
      </c>
      <c r="AK12" s="286" t="n">
        <f aca="false">IF((AI12+AJ12)&gt;0,1,0)</f>
        <v>0</v>
      </c>
    </row>
    <row r="13" customFormat="false" ht="12.75" hidden="false" customHeight="true" outlineLevel="0" collapsed="false">
      <c r="A13" s="278" t="s">
        <v>322</v>
      </c>
      <c r="B13" s="279" t="s">
        <v>323</v>
      </c>
      <c r="C13" s="280" t="n">
        <f aca="false">ROUND(AA13,0)</f>
        <v>0</v>
      </c>
      <c r="D13" s="281" t="n">
        <f aca="false">ROUND(AB13,0)</f>
        <v>0</v>
      </c>
      <c r="E13" s="282" t="n">
        <f aca="false">ROUND(AC13,0)</f>
        <v>0</v>
      </c>
      <c r="F13" s="283" t="n">
        <f aca="false">ROUND(AD13,0)</f>
        <v>0</v>
      </c>
      <c r="G13" s="282" t="n">
        <f aca="false">ROUND(AE13,0)</f>
        <v>0</v>
      </c>
      <c r="H13" s="283" t="n">
        <f aca="false">ROUND(AF13,0)</f>
        <v>0</v>
      </c>
      <c r="I13" s="282" t="n">
        <f aca="false">ROUND(AG13,0)</f>
        <v>0</v>
      </c>
      <c r="J13" s="283" t="n">
        <f aca="false">ROUND(AH13,0)</f>
        <v>0</v>
      </c>
      <c r="K13" s="284" t="n">
        <f aca="false">E13+G13+I13</f>
        <v>0</v>
      </c>
      <c r="L13" s="285" t="n">
        <f aca="false">F13+H13+J13</f>
        <v>0</v>
      </c>
      <c r="M13" s="286" t="n">
        <f aca="false">IF((K13+L13)&gt;0,1,0)</f>
        <v>0</v>
      </c>
      <c r="AA13" s="287"/>
      <c r="AB13" s="288"/>
      <c r="AC13" s="289"/>
      <c r="AD13" s="290"/>
      <c r="AE13" s="289"/>
      <c r="AF13" s="290"/>
      <c r="AG13" s="289"/>
      <c r="AH13" s="290"/>
      <c r="AI13" s="284" t="n">
        <f aca="false">AC13+AE13+AG13</f>
        <v>0</v>
      </c>
      <c r="AJ13" s="285" t="n">
        <f aca="false">AD13+AF13+AH13</f>
        <v>0</v>
      </c>
      <c r="AK13" s="286" t="n">
        <f aca="false">IF((AI13+AJ13)&gt;0,1,0)</f>
        <v>0</v>
      </c>
    </row>
    <row r="14" customFormat="false" ht="12.75" hidden="false" customHeight="true" outlineLevel="0" collapsed="false">
      <c r="A14" s="278" t="s">
        <v>324</v>
      </c>
      <c r="B14" s="279" t="s">
        <v>325</v>
      </c>
      <c r="C14" s="280" t="n">
        <f aca="false">ROUND(AA14,0)</f>
        <v>0</v>
      </c>
      <c r="D14" s="281" t="n">
        <f aca="false">ROUND(AB14,0)</f>
        <v>0</v>
      </c>
      <c r="E14" s="282" t="n">
        <f aca="false">ROUND(AC14,0)</f>
        <v>0</v>
      </c>
      <c r="F14" s="283" t="n">
        <f aca="false">ROUND(AD14,0)</f>
        <v>0</v>
      </c>
      <c r="G14" s="282" t="n">
        <f aca="false">ROUND(AE14,0)</f>
        <v>0</v>
      </c>
      <c r="H14" s="283" t="n">
        <f aca="false">ROUND(AF14,0)</f>
        <v>0</v>
      </c>
      <c r="I14" s="282" t="n">
        <f aca="false">ROUND(AG14,0)</f>
        <v>0</v>
      </c>
      <c r="J14" s="283" t="n">
        <f aca="false">ROUND(AH14,0)</f>
        <v>0</v>
      </c>
      <c r="K14" s="284" t="n">
        <f aca="false">E14+G14+I14</f>
        <v>0</v>
      </c>
      <c r="L14" s="285" t="n">
        <f aca="false">F14+H14+J14</f>
        <v>0</v>
      </c>
      <c r="M14" s="286" t="n">
        <f aca="false">IF((K14+L14)&gt;0,1,0)</f>
        <v>0</v>
      </c>
      <c r="AA14" s="287"/>
      <c r="AB14" s="288"/>
      <c r="AC14" s="289"/>
      <c r="AD14" s="290"/>
      <c r="AE14" s="289"/>
      <c r="AF14" s="290"/>
      <c r="AG14" s="289"/>
      <c r="AH14" s="290"/>
      <c r="AI14" s="284" t="n">
        <f aca="false">AC14+AE14+AG14</f>
        <v>0</v>
      </c>
      <c r="AJ14" s="285" t="n">
        <f aca="false">AD14+AF14+AH14</f>
        <v>0</v>
      </c>
      <c r="AK14" s="286" t="n">
        <f aca="false">IF((AI14+AJ14)&gt;0,1,0)</f>
        <v>0</v>
      </c>
    </row>
    <row r="15" customFormat="false" ht="12.75" hidden="false" customHeight="true" outlineLevel="0" collapsed="false">
      <c r="A15" s="278" t="s">
        <v>326</v>
      </c>
      <c r="B15" s="279" t="s">
        <v>327</v>
      </c>
      <c r="C15" s="280" t="n">
        <f aca="false">ROUND(AA15,0)</f>
        <v>0</v>
      </c>
      <c r="D15" s="281" t="n">
        <f aca="false">ROUND(AB15,0)</f>
        <v>0</v>
      </c>
      <c r="E15" s="282" t="n">
        <f aca="false">ROUND(AC15,0)</f>
        <v>0</v>
      </c>
      <c r="F15" s="283" t="n">
        <f aca="false">ROUND(AD15,0)</f>
        <v>0</v>
      </c>
      <c r="G15" s="282" t="n">
        <f aca="false">ROUND(AE15,0)</f>
        <v>0</v>
      </c>
      <c r="H15" s="283" t="n">
        <f aca="false">ROUND(AF15,0)</f>
        <v>0</v>
      </c>
      <c r="I15" s="282" t="n">
        <f aca="false">ROUND(AG15,0)</f>
        <v>0</v>
      </c>
      <c r="J15" s="283" t="n">
        <f aca="false">ROUND(AH15,0)</f>
        <v>0</v>
      </c>
      <c r="K15" s="284" t="n">
        <f aca="false">E15+G15+I15</f>
        <v>0</v>
      </c>
      <c r="L15" s="285" t="n">
        <f aca="false">F15+H15+J15</f>
        <v>0</v>
      </c>
      <c r="M15" s="286" t="n">
        <f aca="false">IF((K15+L15)&gt;0,1,0)</f>
        <v>0</v>
      </c>
      <c r="AA15" s="287"/>
      <c r="AB15" s="288"/>
      <c r="AC15" s="289"/>
      <c r="AD15" s="290"/>
      <c r="AE15" s="289"/>
      <c r="AF15" s="290"/>
      <c r="AG15" s="289"/>
      <c r="AH15" s="290"/>
      <c r="AI15" s="284" t="n">
        <f aca="false">AC15+AE15+AG15</f>
        <v>0</v>
      </c>
      <c r="AJ15" s="285" t="n">
        <f aca="false">AD15+AF15+AH15</f>
        <v>0</v>
      </c>
      <c r="AK15" s="286" t="n">
        <f aca="false">IF((AI15+AJ15)&gt;0,1,0)</f>
        <v>0</v>
      </c>
    </row>
    <row r="16" customFormat="false" ht="12.75" hidden="false" customHeight="true" outlineLevel="0" collapsed="false">
      <c r="A16" s="278" t="s">
        <v>328</v>
      </c>
      <c r="B16" s="279" t="s">
        <v>329</v>
      </c>
      <c r="C16" s="280" t="n">
        <f aca="false">ROUND(AA16,0)</f>
        <v>0</v>
      </c>
      <c r="D16" s="281" t="n">
        <f aca="false">ROUND(AB16,0)</f>
        <v>0</v>
      </c>
      <c r="E16" s="282" t="n">
        <f aca="false">ROUND(AC16,0)</f>
        <v>0</v>
      </c>
      <c r="F16" s="283" t="n">
        <f aca="false">ROUND(AD16,0)</f>
        <v>0</v>
      </c>
      <c r="G16" s="282" t="n">
        <f aca="false">ROUND(AE16,0)</f>
        <v>0</v>
      </c>
      <c r="H16" s="283" t="n">
        <f aca="false">ROUND(AF16,0)</f>
        <v>0</v>
      </c>
      <c r="I16" s="282" t="n">
        <f aca="false">ROUND(AG16,0)</f>
        <v>0</v>
      </c>
      <c r="J16" s="283" t="n">
        <f aca="false">ROUND(AH16,0)</f>
        <v>0</v>
      </c>
      <c r="K16" s="284" t="n">
        <f aca="false">E16+G16+I16</f>
        <v>0</v>
      </c>
      <c r="L16" s="285" t="n">
        <f aca="false">F16+H16+J16</f>
        <v>0</v>
      </c>
      <c r="M16" s="286" t="n">
        <f aca="false">IF((K16+L16)&gt;0,1,0)</f>
        <v>0</v>
      </c>
      <c r="AA16" s="287"/>
      <c r="AB16" s="288"/>
      <c r="AC16" s="289"/>
      <c r="AD16" s="290"/>
      <c r="AE16" s="289"/>
      <c r="AF16" s="290"/>
      <c r="AG16" s="289"/>
      <c r="AH16" s="290"/>
      <c r="AI16" s="284" t="n">
        <f aca="false">AC16+AE16+AG16</f>
        <v>0</v>
      </c>
      <c r="AJ16" s="285" t="n">
        <f aca="false">AD16+AF16+AH16</f>
        <v>0</v>
      </c>
      <c r="AK16" s="286" t="n">
        <f aca="false">IF((AI16+AJ16)&gt;0,1,0)</f>
        <v>0</v>
      </c>
    </row>
    <row r="17" customFormat="false" ht="12.75" hidden="false" customHeight="true" outlineLevel="0" collapsed="false">
      <c r="A17" s="278" t="s">
        <v>330</v>
      </c>
      <c r="B17" s="279" t="s">
        <v>331</v>
      </c>
      <c r="C17" s="280" t="n">
        <f aca="false">ROUND(AA17,0)</f>
        <v>0</v>
      </c>
      <c r="D17" s="281" t="n">
        <f aca="false">ROUND(AB17,0)</f>
        <v>0</v>
      </c>
      <c r="E17" s="282" t="n">
        <f aca="false">ROUND(AC17,0)</f>
        <v>0</v>
      </c>
      <c r="F17" s="283" t="n">
        <f aca="false">ROUND(AD17,0)</f>
        <v>0</v>
      </c>
      <c r="G17" s="282" t="n">
        <f aca="false">ROUND(AE17,0)</f>
        <v>0</v>
      </c>
      <c r="H17" s="283" t="n">
        <f aca="false">ROUND(AF17,0)</f>
        <v>0</v>
      </c>
      <c r="I17" s="282" t="n">
        <f aca="false">ROUND(AG17,0)</f>
        <v>0</v>
      </c>
      <c r="J17" s="283" t="n">
        <f aca="false">ROUND(AH17,0)</f>
        <v>0</v>
      </c>
      <c r="K17" s="284" t="n">
        <f aca="false">E17+G17+I17</f>
        <v>0</v>
      </c>
      <c r="L17" s="285" t="n">
        <f aca="false">F17+H17+J17</f>
        <v>0</v>
      </c>
      <c r="M17" s="286" t="n">
        <f aca="false">IF((K17+L17)&gt;0,1,0)</f>
        <v>0</v>
      </c>
      <c r="AA17" s="287"/>
      <c r="AB17" s="288"/>
      <c r="AC17" s="289"/>
      <c r="AD17" s="290"/>
      <c r="AE17" s="289"/>
      <c r="AF17" s="290"/>
      <c r="AG17" s="289"/>
      <c r="AH17" s="290"/>
      <c r="AI17" s="284" t="n">
        <f aca="false">AC17+AE17+AG17</f>
        <v>0</v>
      </c>
      <c r="AJ17" s="285" t="n">
        <f aca="false">AD17+AF17+AH17</f>
        <v>0</v>
      </c>
      <c r="AK17" s="286" t="n">
        <f aca="false">IF((AI17+AJ17)&gt;0,1,0)</f>
        <v>0</v>
      </c>
    </row>
    <row r="18" customFormat="false" ht="12.75" hidden="false" customHeight="true" outlineLevel="0" collapsed="false">
      <c r="A18" s="278" t="s">
        <v>332</v>
      </c>
      <c r="B18" s="279" t="s">
        <v>333</v>
      </c>
      <c r="C18" s="280" t="n">
        <f aca="false">ROUND(AA18,0)</f>
        <v>0</v>
      </c>
      <c r="D18" s="281" t="n">
        <f aca="false">ROUND(AB18,0)</f>
        <v>0</v>
      </c>
      <c r="E18" s="282" t="n">
        <f aca="false">ROUND(AC18,0)</f>
        <v>0</v>
      </c>
      <c r="F18" s="283" t="n">
        <f aca="false">ROUND(AD18,0)</f>
        <v>0</v>
      </c>
      <c r="G18" s="282" t="n">
        <f aca="false">ROUND(AE18,0)</f>
        <v>0</v>
      </c>
      <c r="H18" s="283" t="n">
        <f aca="false">ROUND(AF18,0)</f>
        <v>0</v>
      </c>
      <c r="I18" s="282" t="n">
        <f aca="false">ROUND(AG18,0)</f>
        <v>0</v>
      </c>
      <c r="J18" s="283" t="n">
        <f aca="false">ROUND(AH18,0)</f>
        <v>0</v>
      </c>
      <c r="K18" s="284" t="n">
        <f aca="false">E18+G18+I18</f>
        <v>0</v>
      </c>
      <c r="L18" s="285" t="n">
        <f aca="false">F18+H18+J18</f>
        <v>0</v>
      </c>
      <c r="M18" s="286" t="n">
        <f aca="false">IF((K18+L18)&gt;0,1,0)</f>
        <v>0</v>
      </c>
      <c r="AA18" s="287"/>
      <c r="AB18" s="288"/>
      <c r="AC18" s="289"/>
      <c r="AD18" s="290"/>
      <c r="AE18" s="289"/>
      <c r="AF18" s="290"/>
      <c r="AG18" s="289"/>
      <c r="AH18" s="290"/>
      <c r="AI18" s="284" t="n">
        <f aca="false">AC18+AE18+AG18</f>
        <v>0</v>
      </c>
      <c r="AJ18" s="285" t="n">
        <f aca="false">AD18+AF18+AH18</f>
        <v>0</v>
      </c>
      <c r="AK18" s="286" t="n">
        <f aca="false">IF((AI18+AJ18)&gt;0,1,0)</f>
        <v>0</v>
      </c>
    </row>
    <row r="19" customFormat="false" ht="12.75" hidden="false" customHeight="true" outlineLevel="0" collapsed="false">
      <c r="A19" s="278" t="s">
        <v>334</v>
      </c>
      <c r="B19" s="279" t="s">
        <v>335</v>
      </c>
      <c r="C19" s="280" t="n">
        <f aca="false">ROUND(AA19,0)</f>
        <v>0</v>
      </c>
      <c r="D19" s="281" t="n">
        <f aca="false">ROUND(AB19,0)</f>
        <v>0</v>
      </c>
      <c r="E19" s="282" t="n">
        <f aca="false">ROUND(AC19,0)</f>
        <v>0</v>
      </c>
      <c r="F19" s="283" t="n">
        <f aca="false">ROUND(AD19,0)</f>
        <v>0</v>
      </c>
      <c r="G19" s="282" t="n">
        <f aca="false">ROUND(AE19,0)</f>
        <v>0</v>
      </c>
      <c r="H19" s="283" t="n">
        <f aca="false">ROUND(AF19,0)</f>
        <v>0</v>
      </c>
      <c r="I19" s="282" t="n">
        <f aca="false">ROUND(AG19,0)</f>
        <v>0</v>
      </c>
      <c r="J19" s="283" t="n">
        <f aca="false">ROUND(AH19,0)</f>
        <v>0</v>
      </c>
      <c r="K19" s="284" t="n">
        <f aca="false">E19+G19+I19</f>
        <v>0</v>
      </c>
      <c r="L19" s="285" t="n">
        <f aca="false">F19+H19+J19</f>
        <v>0</v>
      </c>
      <c r="M19" s="286" t="n">
        <f aca="false">IF((K19+L19)&gt;0,1,0)</f>
        <v>0</v>
      </c>
      <c r="AA19" s="287"/>
      <c r="AB19" s="288"/>
      <c r="AC19" s="289"/>
      <c r="AD19" s="290"/>
      <c r="AE19" s="289"/>
      <c r="AF19" s="290"/>
      <c r="AG19" s="289"/>
      <c r="AH19" s="290"/>
      <c r="AI19" s="284" t="n">
        <f aca="false">AC19+AE19+AG19</f>
        <v>0</v>
      </c>
      <c r="AJ19" s="285" t="n">
        <f aca="false">AD19+AF19+AH19</f>
        <v>0</v>
      </c>
      <c r="AK19" s="286" t="n">
        <f aca="false">IF((AI19+AJ19)&gt;0,1,0)</f>
        <v>0</v>
      </c>
    </row>
    <row r="20" customFormat="false" ht="12.75" hidden="false" customHeight="true" outlineLevel="0" collapsed="false">
      <c r="A20" s="278" t="s">
        <v>336</v>
      </c>
      <c r="B20" s="279" t="s">
        <v>337</v>
      </c>
      <c r="C20" s="280" t="n">
        <f aca="false">ROUND(AA20,0)</f>
        <v>0</v>
      </c>
      <c r="D20" s="281" t="n">
        <f aca="false">ROUND(AB20,0)</f>
        <v>0</v>
      </c>
      <c r="E20" s="282" t="n">
        <f aca="false">ROUND(AC20,0)</f>
        <v>0</v>
      </c>
      <c r="F20" s="283" t="n">
        <f aca="false">ROUND(AD20,0)</f>
        <v>0</v>
      </c>
      <c r="G20" s="282" t="n">
        <f aca="false">ROUND(AE20,0)</f>
        <v>0</v>
      </c>
      <c r="H20" s="283" t="n">
        <f aca="false">ROUND(AF20,0)</f>
        <v>0</v>
      </c>
      <c r="I20" s="282" t="n">
        <f aca="false">ROUND(AG20,0)</f>
        <v>0</v>
      </c>
      <c r="J20" s="283" t="n">
        <f aca="false">ROUND(AH20,0)</f>
        <v>0</v>
      </c>
      <c r="K20" s="284" t="n">
        <f aca="false">E20+G20+I20</f>
        <v>0</v>
      </c>
      <c r="L20" s="285" t="n">
        <f aca="false">F20+H20+J20</f>
        <v>0</v>
      </c>
      <c r="M20" s="286" t="n">
        <f aca="false">IF((K20+L20)&gt;0,1,0)</f>
        <v>0</v>
      </c>
      <c r="AA20" s="287"/>
      <c r="AB20" s="288"/>
      <c r="AC20" s="289"/>
      <c r="AD20" s="290"/>
      <c r="AE20" s="289"/>
      <c r="AF20" s="290"/>
      <c r="AG20" s="289"/>
      <c r="AH20" s="290"/>
      <c r="AI20" s="284" t="n">
        <f aca="false">AC20+AE20+AG20</f>
        <v>0</v>
      </c>
      <c r="AJ20" s="285" t="n">
        <f aca="false">AD20+AF20+AH20</f>
        <v>0</v>
      </c>
      <c r="AK20" s="286" t="n">
        <f aca="false">IF((AI20+AJ20)&gt;0,1,0)</f>
        <v>0</v>
      </c>
    </row>
    <row r="21" customFormat="false" ht="12.75" hidden="false" customHeight="true" outlineLevel="0" collapsed="false">
      <c r="A21" s="278" t="s">
        <v>338</v>
      </c>
      <c r="B21" s="279" t="s">
        <v>339</v>
      </c>
      <c r="C21" s="280" t="n">
        <f aca="false">ROUND(AA21,0)</f>
        <v>0</v>
      </c>
      <c r="D21" s="281" t="n">
        <f aca="false">ROUND(AB21,0)</f>
        <v>0</v>
      </c>
      <c r="E21" s="282" t="n">
        <f aca="false">ROUND(AC21,0)</f>
        <v>0</v>
      </c>
      <c r="F21" s="283" t="n">
        <f aca="false">ROUND(AD21,0)</f>
        <v>0</v>
      </c>
      <c r="G21" s="282" t="n">
        <f aca="false">ROUND(AE21,0)</f>
        <v>0</v>
      </c>
      <c r="H21" s="283" t="n">
        <f aca="false">ROUND(AF21,0)</f>
        <v>0</v>
      </c>
      <c r="I21" s="282" t="n">
        <f aca="false">ROUND(AG21,0)</f>
        <v>0</v>
      </c>
      <c r="J21" s="283" t="n">
        <f aca="false">ROUND(AH21,0)</f>
        <v>0</v>
      </c>
      <c r="K21" s="284" t="n">
        <f aca="false">E21+G21+I21</f>
        <v>0</v>
      </c>
      <c r="L21" s="285" t="n">
        <f aca="false">F21+H21+J21</f>
        <v>0</v>
      </c>
      <c r="M21" s="286" t="n">
        <f aca="false">IF((K21+L21)&gt;0,1,0)</f>
        <v>0</v>
      </c>
      <c r="AA21" s="287"/>
      <c r="AB21" s="288"/>
      <c r="AC21" s="289"/>
      <c r="AD21" s="290"/>
      <c r="AE21" s="289"/>
      <c r="AF21" s="290"/>
      <c r="AG21" s="289"/>
      <c r="AH21" s="290"/>
      <c r="AI21" s="284" t="n">
        <f aca="false">AC21+AE21+AG21</f>
        <v>0</v>
      </c>
      <c r="AJ21" s="285" t="n">
        <f aca="false">AD21+AF21+AH21</f>
        <v>0</v>
      </c>
      <c r="AK21" s="286" t="n">
        <f aca="false">IF((AI21+AJ21)&gt;0,1,0)</f>
        <v>0</v>
      </c>
    </row>
    <row r="22" customFormat="false" ht="12.75" hidden="false" customHeight="true" outlineLevel="0" collapsed="false">
      <c r="A22" s="278" t="s">
        <v>340</v>
      </c>
      <c r="B22" s="279" t="s">
        <v>341</v>
      </c>
      <c r="C22" s="280" t="n">
        <f aca="false">ROUND(AA22,0)</f>
        <v>0</v>
      </c>
      <c r="D22" s="281" t="n">
        <f aca="false">ROUND(AB22,0)</f>
        <v>0</v>
      </c>
      <c r="E22" s="282" t="n">
        <f aca="false">ROUND(AC22,0)</f>
        <v>0</v>
      </c>
      <c r="F22" s="283" t="n">
        <f aca="false">ROUND(AD22,0)</f>
        <v>0</v>
      </c>
      <c r="G22" s="282" t="n">
        <f aca="false">ROUND(AE22,0)</f>
        <v>0</v>
      </c>
      <c r="H22" s="283" t="n">
        <f aca="false">ROUND(AF22,0)</f>
        <v>0</v>
      </c>
      <c r="I22" s="282" t="n">
        <f aca="false">ROUND(AG22,0)</f>
        <v>0</v>
      </c>
      <c r="J22" s="283" t="n">
        <f aca="false">ROUND(AH22,0)</f>
        <v>0</v>
      </c>
      <c r="K22" s="284" t="n">
        <f aca="false">E22+G22+I22</f>
        <v>0</v>
      </c>
      <c r="L22" s="285" t="n">
        <f aca="false">F22+H22+J22</f>
        <v>0</v>
      </c>
      <c r="M22" s="286" t="n">
        <f aca="false">IF((K22+L22)&gt;0,1,0)</f>
        <v>0</v>
      </c>
      <c r="AA22" s="287"/>
      <c r="AB22" s="288"/>
      <c r="AC22" s="289"/>
      <c r="AD22" s="290"/>
      <c r="AE22" s="289"/>
      <c r="AF22" s="290"/>
      <c r="AG22" s="289"/>
      <c r="AH22" s="290"/>
      <c r="AI22" s="284" t="n">
        <f aca="false">AC22+AE22+AG22</f>
        <v>0</v>
      </c>
      <c r="AJ22" s="285" t="n">
        <f aca="false">AD22+AF22+AH22</f>
        <v>0</v>
      </c>
      <c r="AK22" s="286" t="n">
        <f aca="false">IF((AI22+AJ22)&gt;0,1,0)</f>
        <v>0</v>
      </c>
    </row>
    <row r="23" customFormat="false" ht="15.75" hidden="false" customHeight="true" outlineLevel="0" collapsed="false">
      <c r="A23" s="291" t="s">
        <v>342</v>
      </c>
      <c r="B23" s="292"/>
      <c r="C23" s="293" t="n">
        <f aca="false">SUM(C6:C22)</f>
        <v>0</v>
      </c>
      <c r="D23" s="294" t="n">
        <f aca="false">SUM(D6:D22)</f>
        <v>0</v>
      </c>
      <c r="E23" s="293" t="n">
        <f aca="false">SUM(E6:E22)</f>
        <v>0</v>
      </c>
      <c r="F23" s="294" t="n">
        <f aca="false">SUM(F6:F22)</f>
        <v>0</v>
      </c>
      <c r="G23" s="293" t="n">
        <f aca="false">SUM(G6:G22)</f>
        <v>0</v>
      </c>
      <c r="H23" s="294" t="n">
        <f aca="false">SUM(H6:H22)</f>
        <v>0</v>
      </c>
      <c r="I23" s="293" t="n">
        <f aca="false">SUM(I6:I22)</f>
        <v>0</v>
      </c>
      <c r="J23" s="294" t="n">
        <f aca="false">SUM(J6:J22)</f>
        <v>0</v>
      </c>
      <c r="K23" s="293" t="n">
        <f aca="false">SUM(K6:K22)</f>
        <v>0</v>
      </c>
      <c r="L23" s="295" t="n">
        <f aca="false">SUM(L6:L22)</f>
        <v>0</v>
      </c>
      <c r="AA23" s="293" t="n">
        <f aca="false">SUM(AA6:AA22)</f>
        <v>0</v>
      </c>
      <c r="AB23" s="294" t="n">
        <f aca="false">SUM(AB6:AB22)</f>
        <v>0</v>
      </c>
      <c r="AC23" s="293" t="n">
        <f aca="false">SUM(AC6:AC22)</f>
        <v>0</v>
      </c>
      <c r="AD23" s="294" t="n">
        <f aca="false">SUM(AD6:AD22)</f>
        <v>0</v>
      </c>
      <c r="AE23" s="293" t="n">
        <f aca="false">SUM(AE6:AE22)</f>
        <v>0</v>
      </c>
      <c r="AF23" s="294" t="n">
        <f aca="false">SUM(AF6:AF22)</f>
        <v>0</v>
      </c>
      <c r="AG23" s="293" t="n">
        <f aca="false">SUM(AG6:AG22)</f>
        <v>0</v>
      </c>
      <c r="AH23" s="294" t="n">
        <f aca="false">SUM(AH6:AH22)</f>
        <v>0</v>
      </c>
      <c r="AI23" s="293" t="n">
        <f aca="false">SUM(AI6:AI22)</f>
        <v>0</v>
      </c>
      <c r="AJ23" s="295" t="n">
        <f aca="false">SUM(AJ6:AJ22)</f>
        <v>0</v>
      </c>
    </row>
    <row r="24" customFormat="false" ht="18.75" hidden="false" customHeight="true" outlineLevel="0" collapsed="false">
      <c r="A24" s="255" t="s">
        <v>343</v>
      </c>
    </row>
    <row r="25" customFormat="false" ht="10.2" hidden="false" customHeight="false" outlineLevel="0" collapsed="false">
      <c r="A25" s="255" t="s">
        <v>344</v>
      </c>
    </row>
    <row r="26" customFormat="false" ht="10.2" hidden="false" customHeight="false" outlineLevel="0" collapsed="false">
      <c r="A26" s="296" t="str">
        <f aca="false">"(*) inserire i dati comunicati nella tab.1 (colonna presenti al 31/12/"&amp;L1-1&amp;") della rilevazione dell'anno precedente"</f>
        <v>(*) inserire i dati comunicati nella tab.1 (colonna presenti al 31/12/2022) della rilevazione dell'anno precedente</v>
      </c>
    </row>
    <row r="27" customFormat="false" ht="10.2" hidden="false" customHeight="false" outlineLevel="0" collapsed="false">
      <c r="A27" s="255" t="s">
        <v>345</v>
      </c>
    </row>
    <row r="28" customFormat="false" ht="13.2" hidden="false" customHeight="false" outlineLevel="0" collapsed="false">
      <c r="D28" s="297"/>
      <c r="AB28" s="297"/>
    </row>
  </sheetData>
  <sheetProtection algorithmName="SHA-512" hashValue="OhcewDWUjxzoPBgxUxr9olQ3m6Y2S7OSGZ+tsblxAX6F6ZoXvcSl+tTUV1zBkcj2iaA13AEhFrPTlJm+O4x5zg==" saltValue="/1P19dseAC+3pLChKwtEpg==" spinCount="100000" sheet="true" formatColumns="false" selectLockedCells="true"/>
  <mergeCells count="15">
    <mergeCell ref="G2:L2"/>
    <mergeCell ref="C3:L3"/>
    <mergeCell ref="AA3:AJ3"/>
    <mergeCell ref="A4:A5"/>
    <mergeCell ref="B4:B5"/>
    <mergeCell ref="C4:D4"/>
    <mergeCell ref="E4:F4"/>
    <mergeCell ref="G4:H4"/>
    <mergeCell ref="I4:J4"/>
    <mergeCell ref="K4:L4"/>
    <mergeCell ref="AA4:AB4"/>
    <mergeCell ref="AC4:AD4"/>
    <mergeCell ref="AE4:AF4"/>
    <mergeCell ref="AG4:AH4"/>
    <mergeCell ref="AI4:AJ4"/>
  </mergeCells>
  <conditionalFormatting sqref="A6:L22">
    <cfRule type="expression" priority="2" aboveAverage="0" equalAverage="0" bottom="0" percent="0" rank="0" text="" dxfId="0">
      <formula>$M6&gt;0</formula>
    </cfRule>
  </conditionalFormatting>
  <conditionalFormatting sqref="AA6:AJ22">
    <cfRule type="expression" priority="3" aboveAverage="0" equalAverage="0" bottom="0" percent="0" rank="0" text="" dxfId="1">
      <formula>$M6&gt;0</formula>
    </cfRule>
  </conditionalFormatting>
  <dataValidations count="1">
    <dataValidation allowBlank="true" error="INSERIRE SOLO NUMERI INTERI" errorTitle="ERRORE NEL DATO IMMESSO" operator="between" showDropDown="false" showErrorMessage="true" showInputMessage="true" sqref="E6:J22 AC6:AH22" type="whole">
      <formula1>0</formula1>
      <formula2>999999999999</formula2>
    </dataValidation>
  </dataValidations>
  <printOptions headings="false" gridLines="false" gridLinesSet="true" horizontalCentered="true" verticalCentered="true"/>
  <pageMargins left="0" right="0" top="0.170138888888889" bottom="0.159722222222222" header="0.511805555555555" footer="0.511805555555555"/>
  <pageSetup paperSize="9" scale="75"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sheetPr filterMode="false">
    <pageSetUpPr fitToPage="false"/>
  </sheetPr>
  <dimension ref="A1:IX11"/>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A7" activeCellId="0" sqref="AA7"/>
    </sheetView>
  </sheetViews>
  <sheetFormatPr defaultColWidth="8.84765625" defaultRowHeight="13.2" zeroHeight="false" outlineLevelRow="0" outlineLevelCol="0"/>
  <cols>
    <col collapsed="false" customWidth="true" hidden="false" outlineLevel="0" max="1" min="1" style="0" width="39.42"/>
    <col collapsed="false" customWidth="true" hidden="false" outlineLevel="0" max="2" min="2" style="0" width="9.15"/>
    <col collapsed="false" customWidth="true" hidden="true" outlineLevel="0" max="16" min="3" style="0" width="9.15"/>
    <col collapsed="false" customWidth="true" hidden="true" outlineLevel="0" max="18" min="17" style="298" width="10.72"/>
    <col collapsed="false" customWidth="true" hidden="true" outlineLevel="0" max="20" min="19" style="0" width="11.29"/>
    <col collapsed="false" customWidth="true" hidden="true" outlineLevel="0" max="26" min="21" style="0" width="9.15"/>
    <col collapsed="false" customWidth="true" hidden="true" outlineLevel="0" max="42" min="41" style="0" width="9.15"/>
    <col collapsed="false" customWidth="true" hidden="false" outlineLevel="0" max="44" min="43" style="0" width="11.29"/>
    <col collapsed="false" customWidth="true" hidden="false" outlineLevel="0" max="45" min="45" style="0" width="3"/>
    <col collapsed="false" customWidth="true" hidden="false" outlineLevel="0" max="47" min="46" style="0" width="11.72"/>
  </cols>
  <sheetData>
    <row r="1" s="255" customFormat="true" ht="43.5" hidden="false" customHeight="true" outlineLevel="0" collapsed="false">
      <c r="A1" s="257" t="str">
        <f aca="false">t1!A1</f>
        <v>REGIONI ED AUTONOMIE LOCALI - anno 2023</v>
      </c>
      <c r="B1" s="257"/>
      <c r="C1" s="257"/>
      <c r="D1" s="257"/>
      <c r="E1" s="257"/>
      <c r="F1" s="257"/>
      <c r="G1" s="257"/>
      <c r="H1" s="257"/>
      <c r="I1" s="257"/>
      <c r="J1" s="257"/>
      <c r="K1" s="257"/>
      <c r="L1" s="257"/>
      <c r="N1" s="258"/>
      <c r="Q1" s="299"/>
      <c r="R1" s="299"/>
      <c r="AL1" s="258"/>
    </row>
    <row r="2" s="255" customFormat="true" ht="30" hidden="false" customHeight="true" outlineLevel="0" collapsed="false">
      <c r="A2" s="300"/>
      <c r="B2" s="256"/>
      <c r="G2" s="301"/>
      <c r="H2" s="301"/>
      <c r="I2" s="301"/>
      <c r="J2" s="301"/>
      <c r="K2" s="301"/>
      <c r="L2" s="301"/>
      <c r="M2" s="301"/>
      <c r="N2" s="301"/>
      <c r="Q2" s="302"/>
      <c r="R2" s="302"/>
      <c r="AE2" s="301"/>
      <c r="AF2" s="301"/>
      <c r="AG2" s="301"/>
      <c r="AH2" s="301"/>
      <c r="AI2" s="301"/>
      <c r="AJ2" s="301"/>
      <c r="AK2" s="301"/>
      <c r="AL2" s="301"/>
    </row>
    <row r="3" s="255" customFormat="true" ht="4.95" hidden="false" customHeight="true" outlineLevel="0" collapsed="false">
      <c r="A3" s="300"/>
      <c r="B3" s="256"/>
      <c r="G3" s="301"/>
      <c r="H3" s="301"/>
      <c r="I3" s="301"/>
      <c r="J3" s="301"/>
      <c r="K3" s="301"/>
      <c r="L3" s="301"/>
      <c r="M3" s="301"/>
      <c r="N3" s="301"/>
      <c r="Q3" s="302"/>
      <c r="R3" s="302"/>
      <c r="AE3" s="301"/>
      <c r="AF3" s="301"/>
      <c r="AG3" s="301"/>
      <c r="AH3" s="301"/>
      <c r="AI3" s="301"/>
      <c r="AJ3" s="301"/>
      <c r="AK3" s="301"/>
      <c r="AL3" s="301"/>
    </row>
    <row r="4" customFormat="false" ht="13.2" hidden="false" customHeight="false" outlineLevel="0" collapsed="false">
      <c r="A4" s="303" t="s">
        <v>346</v>
      </c>
      <c r="B4" s="304" t="s">
        <v>347</v>
      </c>
      <c r="C4" s="305" t="s">
        <v>348</v>
      </c>
      <c r="D4" s="305"/>
      <c r="E4" s="305"/>
      <c r="F4" s="305"/>
      <c r="G4" s="305"/>
      <c r="H4" s="305"/>
      <c r="I4" s="305"/>
      <c r="J4" s="305"/>
      <c r="K4" s="305"/>
      <c r="L4" s="305"/>
      <c r="M4" s="305"/>
      <c r="N4" s="305"/>
      <c r="O4" s="305"/>
      <c r="P4" s="305"/>
      <c r="Q4" s="305"/>
      <c r="R4" s="305"/>
      <c r="S4" s="305"/>
      <c r="T4" s="305"/>
      <c r="U4" s="298"/>
      <c r="V4" s="298"/>
      <c r="W4" s="298"/>
      <c r="X4" s="298"/>
      <c r="Y4" s="298"/>
      <c r="Z4" s="298"/>
      <c r="AA4" s="306" t="s">
        <v>348</v>
      </c>
      <c r="AB4" s="306"/>
      <c r="AC4" s="306"/>
      <c r="AD4" s="306"/>
      <c r="AE4" s="306"/>
      <c r="AF4" s="306"/>
      <c r="AG4" s="306"/>
      <c r="AH4" s="306"/>
      <c r="AI4" s="306"/>
      <c r="AJ4" s="306"/>
      <c r="AK4" s="306"/>
      <c r="AL4" s="306"/>
      <c r="AM4" s="306"/>
      <c r="AN4" s="306"/>
      <c r="AO4" s="306"/>
      <c r="AP4" s="306"/>
      <c r="AQ4" s="306"/>
      <c r="AR4" s="306"/>
      <c r="AT4" s="307" t="s">
        <v>349</v>
      </c>
      <c r="AU4" s="307"/>
      <c r="AV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c r="IX4" s="298"/>
    </row>
    <row r="5" customFormat="false" ht="35.1" hidden="false" customHeight="true" outlineLevel="0" collapsed="false">
      <c r="A5" s="303"/>
      <c r="B5" s="304"/>
      <c r="C5" s="308" t="s">
        <v>350</v>
      </c>
      <c r="D5" s="308"/>
      <c r="E5" s="309" t="s">
        <v>351</v>
      </c>
      <c r="F5" s="309"/>
      <c r="G5" s="309" t="s">
        <v>352</v>
      </c>
      <c r="H5" s="309"/>
      <c r="I5" s="309" t="s">
        <v>353</v>
      </c>
      <c r="J5" s="309"/>
      <c r="K5" s="309" t="s">
        <v>354</v>
      </c>
      <c r="L5" s="309"/>
      <c r="M5" s="309" t="s">
        <v>355</v>
      </c>
      <c r="N5" s="309"/>
      <c r="O5" s="309" t="s">
        <v>356</v>
      </c>
      <c r="P5" s="309"/>
      <c r="Q5" s="309" t="s">
        <v>357</v>
      </c>
      <c r="R5" s="309"/>
      <c r="S5" s="310" t="s">
        <v>358</v>
      </c>
      <c r="T5" s="310"/>
      <c r="U5" s="311"/>
      <c r="V5" s="311"/>
      <c r="W5" s="311"/>
      <c r="X5" s="311"/>
      <c r="Y5" s="311"/>
      <c r="Z5" s="311"/>
      <c r="AA5" s="312" t="s">
        <v>350</v>
      </c>
      <c r="AB5" s="312"/>
      <c r="AC5" s="309" t="s">
        <v>351</v>
      </c>
      <c r="AD5" s="309"/>
      <c r="AE5" s="309" t="s">
        <v>352</v>
      </c>
      <c r="AF5" s="309"/>
      <c r="AG5" s="309" t="s">
        <v>353</v>
      </c>
      <c r="AH5" s="309"/>
      <c r="AI5" s="309" t="s">
        <v>354</v>
      </c>
      <c r="AJ5" s="309"/>
      <c r="AK5" s="309" t="s">
        <v>355</v>
      </c>
      <c r="AL5" s="309"/>
      <c r="AM5" s="309" t="s">
        <v>356</v>
      </c>
      <c r="AN5" s="309"/>
      <c r="AO5" s="309" t="s">
        <v>357</v>
      </c>
      <c r="AP5" s="309"/>
      <c r="AQ5" s="310" t="str">
        <f aca="false">"TOTALE 
dipendenti al 31/12/"&amp;t1!L1&amp;" "</f>
        <v>TOTALE 
dipendenti al 31/12/2023 </v>
      </c>
      <c r="AR5" s="310"/>
      <c r="AT5" s="313" t="s">
        <v>359</v>
      </c>
      <c r="AU5" s="313"/>
      <c r="AV5" s="311"/>
      <c r="AY5" s="311"/>
      <c r="AZ5" s="311"/>
      <c r="BA5" s="311"/>
      <c r="BB5" s="311"/>
      <c r="BC5" s="311"/>
      <c r="BD5" s="311"/>
      <c r="BE5" s="311"/>
      <c r="BF5" s="311"/>
      <c r="BG5" s="311"/>
      <c r="BH5" s="311"/>
      <c r="BI5" s="311"/>
      <c r="BJ5" s="311"/>
      <c r="BK5" s="311"/>
      <c r="BL5" s="311"/>
      <c r="BM5" s="311"/>
      <c r="BN5" s="311"/>
      <c r="BO5" s="311"/>
      <c r="BP5" s="311"/>
      <c r="BQ5" s="311"/>
      <c r="BR5" s="311"/>
      <c r="BS5" s="311"/>
      <c r="BT5" s="311"/>
      <c r="BU5" s="311"/>
      <c r="BV5" s="311"/>
      <c r="BW5" s="311"/>
      <c r="BX5" s="311"/>
      <c r="BY5" s="311"/>
      <c r="BZ5" s="311"/>
      <c r="CA5" s="311"/>
      <c r="CB5" s="311"/>
      <c r="CC5" s="311"/>
      <c r="CD5" s="311"/>
      <c r="CE5" s="311"/>
      <c r="CF5" s="311"/>
      <c r="CG5" s="311"/>
      <c r="CH5" s="311"/>
      <c r="CI5" s="311"/>
      <c r="CJ5" s="311"/>
      <c r="CK5" s="311"/>
      <c r="CL5" s="311"/>
      <c r="CM5" s="311"/>
      <c r="CN5" s="311"/>
      <c r="CO5" s="311"/>
      <c r="CP5" s="311"/>
      <c r="CQ5" s="311"/>
      <c r="CR5" s="311"/>
      <c r="CS5" s="311"/>
      <c r="CT5" s="311"/>
      <c r="CU5" s="311"/>
      <c r="CV5" s="311"/>
      <c r="CW5" s="311"/>
      <c r="CX5" s="311"/>
      <c r="CY5" s="311"/>
      <c r="CZ5" s="311"/>
      <c r="DA5" s="311"/>
      <c r="DB5" s="311"/>
      <c r="DC5" s="311"/>
      <c r="DD5" s="311"/>
      <c r="DE5" s="311"/>
      <c r="DF5" s="311"/>
      <c r="DG5" s="311"/>
      <c r="DH5" s="311"/>
      <c r="DI5" s="311"/>
      <c r="DJ5" s="311"/>
      <c r="DK5" s="311"/>
      <c r="DL5" s="311"/>
      <c r="DM5" s="311"/>
      <c r="DN5" s="311"/>
      <c r="DO5" s="311"/>
      <c r="DP5" s="311"/>
      <c r="DQ5" s="311"/>
      <c r="DR5" s="311"/>
      <c r="DS5" s="311"/>
      <c r="DT5" s="311"/>
      <c r="DU5" s="311"/>
      <c r="DV5" s="311"/>
      <c r="DW5" s="311"/>
      <c r="DX5" s="311"/>
      <c r="DY5" s="311"/>
      <c r="DZ5" s="311"/>
      <c r="EA5" s="311"/>
      <c r="EB5" s="311"/>
      <c r="EC5" s="311"/>
      <c r="ED5" s="311"/>
      <c r="EE5" s="311"/>
      <c r="EF5" s="311"/>
      <c r="EG5" s="311"/>
      <c r="EH5" s="311"/>
      <c r="EI5" s="311"/>
      <c r="EJ5" s="311"/>
      <c r="EK5" s="311"/>
      <c r="EL5" s="311"/>
      <c r="EM5" s="311"/>
      <c r="EN5" s="311"/>
      <c r="EO5" s="311"/>
      <c r="EP5" s="311"/>
      <c r="EQ5" s="311"/>
      <c r="ER5" s="311"/>
      <c r="ES5" s="311"/>
      <c r="ET5" s="311"/>
      <c r="EU5" s="311"/>
      <c r="EV5" s="311"/>
      <c r="EW5" s="311"/>
      <c r="EX5" s="311"/>
      <c r="EY5" s="311"/>
      <c r="EZ5" s="311"/>
      <c r="FA5" s="311"/>
      <c r="FB5" s="311"/>
      <c r="FC5" s="311"/>
      <c r="FD5" s="311"/>
      <c r="FE5" s="311"/>
      <c r="FF5" s="311"/>
      <c r="FG5" s="311"/>
      <c r="FH5" s="311"/>
      <c r="FI5" s="311"/>
      <c r="FJ5" s="311"/>
      <c r="FK5" s="311"/>
      <c r="FL5" s="311"/>
      <c r="FM5" s="311"/>
      <c r="FN5" s="311"/>
      <c r="FO5" s="311"/>
      <c r="FP5" s="311"/>
      <c r="FQ5" s="311"/>
      <c r="FR5" s="311"/>
      <c r="FS5" s="311"/>
      <c r="FT5" s="311"/>
      <c r="FU5" s="311"/>
      <c r="FV5" s="311"/>
      <c r="FW5" s="311"/>
      <c r="FX5" s="311"/>
      <c r="FY5" s="311"/>
      <c r="FZ5" s="311"/>
      <c r="GA5" s="311"/>
      <c r="GB5" s="311"/>
      <c r="GC5" s="311"/>
      <c r="GD5" s="311"/>
      <c r="GE5" s="311"/>
      <c r="GF5" s="311"/>
      <c r="GG5" s="311"/>
      <c r="GH5" s="311"/>
      <c r="GI5" s="311"/>
      <c r="GJ5" s="311"/>
      <c r="GK5" s="311"/>
      <c r="GL5" s="311"/>
      <c r="GM5" s="311"/>
      <c r="GN5" s="311"/>
      <c r="GO5" s="311"/>
      <c r="GP5" s="311"/>
      <c r="GQ5" s="311"/>
      <c r="GR5" s="311"/>
      <c r="GS5" s="311"/>
      <c r="GT5" s="311"/>
      <c r="GU5" s="311"/>
      <c r="GV5" s="311"/>
      <c r="GW5" s="311"/>
      <c r="GX5" s="311"/>
      <c r="GY5" s="311"/>
      <c r="GZ5" s="311"/>
      <c r="HA5" s="311"/>
      <c r="HB5" s="311"/>
      <c r="HC5" s="311"/>
      <c r="HD5" s="311"/>
      <c r="HE5" s="311"/>
      <c r="HF5" s="311"/>
      <c r="HG5" s="311"/>
      <c r="HH5" s="311"/>
      <c r="HI5" s="311"/>
      <c r="HJ5" s="311"/>
      <c r="HK5" s="311"/>
      <c r="HL5" s="311"/>
      <c r="HM5" s="311"/>
      <c r="HN5" s="311"/>
      <c r="HO5" s="311"/>
      <c r="HP5" s="311"/>
      <c r="HQ5" s="311"/>
      <c r="HR5" s="311"/>
      <c r="HS5" s="311"/>
      <c r="HT5" s="311"/>
      <c r="HU5" s="311"/>
      <c r="HV5" s="311"/>
      <c r="HW5" s="311"/>
      <c r="HX5" s="311"/>
      <c r="HY5" s="311"/>
      <c r="HZ5" s="311"/>
      <c r="IA5" s="311"/>
      <c r="IB5" s="311"/>
      <c r="IC5" s="311"/>
      <c r="ID5" s="311"/>
      <c r="IE5" s="311"/>
      <c r="IF5" s="311"/>
      <c r="IG5" s="311"/>
      <c r="IH5" s="311"/>
      <c r="II5" s="311"/>
      <c r="IJ5" s="311"/>
      <c r="IK5" s="311"/>
      <c r="IL5" s="311"/>
      <c r="IM5" s="311"/>
      <c r="IN5" s="311"/>
      <c r="IO5" s="311"/>
      <c r="IP5" s="311"/>
      <c r="IQ5" s="311"/>
      <c r="IR5" s="311"/>
      <c r="IS5" s="311"/>
      <c r="IT5" s="311"/>
      <c r="IU5" s="311"/>
      <c r="IV5" s="311"/>
      <c r="IW5" s="311"/>
      <c r="IX5" s="311"/>
    </row>
    <row r="6" customFormat="false" ht="10.8" hidden="false" customHeight="false" outlineLevel="0" collapsed="false">
      <c r="A6" s="303"/>
      <c r="B6" s="304"/>
      <c r="C6" s="314" t="s">
        <v>306</v>
      </c>
      <c r="D6" s="315" t="s">
        <v>307</v>
      </c>
      <c r="E6" s="314" t="s">
        <v>306</v>
      </c>
      <c r="F6" s="315" t="s">
        <v>307</v>
      </c>
      <c r="G6" s="314" t="s">
        <v>306</v>
      </c>
      <c r="H6" s="315" t="s">
        <v>307</v>
      </c>
      <c r="I6" s="314" t="s">
        <v>306</v>
      </c>
      <c r="J6" s="315" t="s">
        <v>307</v>
      </c>
      <c r="K6" s="314" t="s">
        <v>306</v>
      </c>
      <c r="L6" s="315" t="s">
        <v>307</v>
      </c>
      <c r="M6" s="314" t="s">
        <v>306</v>
      </c>
      <c r="N6" s="315" t="s">
        <v>307</v>
      </c>
      <c r="O6" s="314" t="s">
        <v>306</v>
      </c>
      <c r="P6" s="315" t="s">
        <v>307</v>
      </c>
      <c r="Q6" s="316" t="s">
        <v>306</v>
      </c>
      <c r="R6" s="317" t="s">
        <v>307</v>
      </c>
      <c r="S6" s="314" t="s">
        <v>306</v>
      </c>
      <c r="T6" s="318" t="s">
        <v>307</v>
      </c>
      <c r="U6" s="319"/>
      <c r="V6" s="320"/>
      <c r="W6" s="320"/>
      <c r="X6" s="320"/>
      <c r="Y6" s="320"/>
      <c r="Z6" s="320"/>
      <c r="AA6" s="321" t="s">
        <v>306</v>
      </c>
      <c r="AB6" s="322" t="s">
        <v>307</v>
      </c>
      <c r="AC6" s="323" t="s">
        <v>306</v>
      </c>
      <c r="AD6" s="324" t="s">
        <v>307</v>
      </c>
      <c r="AE6" s="325" t="s">
        <v>306</v>
      </c>
      <c r="AF6" s="322" t="s">
        <v>307</v>
      </c>
      <c r="AG6" s="325" t="s">
        <v>306</v>
      </c>
      <c r="AH6" s="322" t="s">
        <v>307</v>
      </c>
      <c r="AI6" s="325" t="s">
        <v>306</v>
      </c>
      <c r="AJ6" s="322" t="s">
        <v>307</v>
      </c>
      <c r="AK6" s="325" t="s">
        <v>306</v>
      </c>
      <c r="AL6" s="322" t="s">
        <v>307</v>
      </c>
      <c r="AM6" s="325" t="s">
        <v>306</v>
      </c>
      <c r="AN6" s="322" t="s">
        <v>307</v>
      </c>
      <c r="AO6" s="322"/>
      <c r="AP6" s="322"/>
      <c r="AQ6" s="325" t="s">
        <v>306</v>
      </c>
      <c r="AR6" s="326" t="s">
        <v>307</v>
      </c>
      <c r="AT6" s="327" t="s">
        <v>306</v>
      </c>
      <c r="AU6" s="328" t="s">
        <v>307</v>
      </c>
      <c r="AV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c r="CH6" s="320"/>
      <c r="CI6" s="320"/>
      <c r="CJ6" s="320"/>
      <c r="CK6" s="320"/>
      <c r="CL6" s="320"/>
      <c r="CM6" s="320"/>
      <c r="CN6" s="320"/>
      <c r="CO6" s="320"/>
      <c r="CP6" s="320"/>
      <c r="CQ6" s="320"/>
      <c r="CR6" s="320"/>
      <c r="CS6" s="320"/>
      <c r="CT6" s="320"/>
      <c r="CU6" s="320"/>
      <c r="CV6" s="320"/>
      <c r="CW6" s="320"/>
      <c r="CX6" s="320"/>
      <c r="CY6" s="320"/>
      <c r="CZ6" s="320"/>
      <c r="DA6" s="320"/>
      <c r="DB6" s="320"/>
      <c r="DC6" s="320"/>
      <c r="DD6" s="320"/>
      <c r="DE6" s="320"/>
      <c r="DF6" s="320"/>
      <c r="DG6" s="320"/>
      <c r="DH6" s="320"/>
      <c r="DI6" s="320"/>
      <c r="DJ6" s="320"/>
      <c r="DK6" s="320"/>
      <c r="DL6" s="320"/>
      <c r="DM6" s="320"/>
      <c r="DN6" s="320"/>
      <c r="DO6" s="320"/>
      <c r="DP6" s="320"/>
      <c r="DQ6" s="320"/>
      <c r="DR6" s="320"/>
      <c r="DS6" s="320"/>
      <c r="DT6" s="320"/>
      <c r="DU6" s="320"/>
      <c r="DV6" s="320"/>
      <c r="DW6" s="320"/>
      <c r="DX6" s="320"/>
      <c r="DY6" s="320"/>
      <c r="DZ6" s="320"/>
      <c r="EA6" s="320"/>
      <c r="EB6" s="320"/>
      <c r="EC6" s="320"/>
      <c r="ED6" s="320"/>
      <c r="EE6" s="320"/>
      <c r="EF6" s="320"/>
      <c r="EG6" s="320"/>
      <c r="EH6" s="320"/>
      <c r="EI6" s="320"/>
      <c r="EJ6" s="320"/>
      <c r="EK6" s="320"/>
      <c r="EL6" s="320"/>
      <c r="EM6" s="320"/>
      <c r="EN6" s="320"/>
      <c r="EO6" s="320"/>
      <c r="EP6" s="320"/>
      <c r="EQ6" s="320"/>
      <c r="ER6" s="320"/>
      <c r="ES6" s="320"/>
      <c r="ET6" s="320"/>
      <c r="EU6" s="320"/>
      <c r="EV6" s="320"/>
      <c r="EW6" s="320"/>
      <c r="EX6" s="320"/>
      <c r="EY6" s="320"/>
      <c r="EZ6" s="320"/>
      <c r="FA6" s="320"/>
      <c r="FB6" s="320"/>
      <c r="FC6" s="320"/>
      <c r="FD6" s="320"/>
      <c r="FE6" s="320"/>
      <c r="FF6" s="320"/>
      <c r="FG6" s="320"/>
      <c r="FH6" s="320"/>
      <c r="FI6" s="320"/>
      <c r="FJ6" s="320"/>
      <c r="FK6" s="320"/>
      <c r="FL6" s="320"/>
      <c r="FM6" s="320"/>
      <c r="FN6" s="320"/>
      <c r="FO6" s="320"/>
      <c r="FP6" s="320"/>
      <c r="FQ6" s="320"/>
      <c r="FR6" s="320"/>
      <c r="FS6" s="320"/>
      <c r="FT6" s="320"/>
      <c r="FU6" s="320"/>
      <c r="FV6" s="320"/>
      <c r="FW6" s="320"/>
      <c r="FX6" s="320"/>
      <c r="FY6" s="320"/>
      <c r="FZ6" s="320"/>
      <c r="GA6" s="320"/>
      <c r="GB6" s="320"/>
      <c r="GC6" s="320"/>
      <c r="GD6" s="320"/>
      <c r="GE6" s="320"/>
      <c r="GF6" s="320"/>
      <c r="GG6" s="320"/>
      <c r="GH6" s="320"/>
      <c r="GI6" s="320"/>
      <c r="GJ6" s="320"/>
      <c r="GK6" s="320"/>
      <c r="GL6" s="320"/>
      <c r="GM6" s="320"/>
      <c r="GN6" s="320"/>
      <c r="GO6" s="320"/>
      <c r="GP6" s="320"/>
      <c r="GQ6" s="320"/>
      <c r="GR6" s="320"/>
      <c r="GS6" s="320"/>
      <c r="GT6" s="320"/>
      <c r="GU6" s="320"/>
      <c r="GV6" s="320"/>
      <c r="GW6" s="320"/>
      <c r="GX6" s="320"/>
      <c r="GY6" s="320"/>
      <c r="GZ6" s="320"/>
      <c r="HA6" s="320"/>
      <c r="HB6" s="320"/>
      <c r="HC6" s="320"/>
      <c r="HD6" s="320"/>
      <c r="HE6" s="320"/>
      <c r="HF6" s="320"/>
      <c r="HG6" s="320"/>
      <c r="HH6" s="320"/>
      <c r="HI6" s="320"/>
      <c r="HJ6" s="320"/>
      <c r="HK6" s="320"/>
      <c r="HL6" s="320"/>
      <c r="HM6" s="320"/>
      <c r="HN6" s="320"/>
      <c r="HO6" s="320"/>
      <c r="HP6" s="320"/>
      <c r="HQ6" s="320"/>
      <c r="HR6" s="320"/>
      <c r="HS6" s="320"/>
      <c r="HT6" s="320"/>
      <c r="HU6" s="320"/>
      <c r="HV6" s="320"/>
      <c r="HW6" s="320"/>
      <c r="HX6" s="320"/>
      <c r="HY6" s="320"/>
      <c r="HZ6" s="320"/>
      <c r="IA6" s="320"/>
      <c r="IB6" s="320"/>
      <c r="IC6" s="320"/>
      <c r="ID6" s="320"/>
      <c r="IE6" s="320"/>
      <c r="IF6" s="320"/>
      <c r="IG6" s="320"/>
      <c r="IH6" s="320"/>
      <c r="II6" s="320"/>
      <c r="IJ6" s="320"/>
      <c r="IK6" s="320"/>
      <c r="IL6" s="320"/>
      <c r="IM6" s="320"/>
      <c r="IN6" s="320"/>
      <c r="IO6" s="320"/>
      <c r="IP6" s="320"/>
      <c r="IQ6" s="320"/>
      <c r="IR6" s="320"/>
      <c r="IS6" s="320"/>
      <c r="IT6" s="320"/>
      <c r="IU6" s="320"/>
      <c r="IV6" s="320"/>
      <c r="IW6" s="320"/>
      <c r="IX6" s="320"/>
    </row>
    <row r="7" customFormat="false" ht="10.8" hidden="false" customHeight="false" outlineLevel="0" collapsed="false">
      <c r="A7" s="329" t="str">
        <f aca="false">t1!A17</f>
        <v>FUNZIONARI ED ELEVATA QUALIFICAZIONE</v>
      </c>
      <c r="B7" s="330" t="str">
        <f aca="false">t1!B17</f>
        <v>0FZEQF</v>
      </c>
      <c r="C7" s="331" t="n">
        <f aca="false">ROUND(AA7,0)</f>
        <v>0</v>
      </c>
      <c r="D7" s="288" t="n">
        <f aca="false">ROUND(AB7,0)</f>
        <v>0</v>
      </c>
      <c r="E7" s="332" t="n">
        <f aca="false">ROUND(AC7,0)</f>
        <v>0</v>
      </c>
      <c r="F7" s="288" t="n">
        <f aca="false">ROUND(AD7,0)</f>
        <v>0</v>
      </c>
      <c r="G7" s="332" t="n">
        <f aca="false">ROUND(AE7,0)</f>
        <v>0</v>
      </c>
      <c r="H7" s="288" t="n">
        <f aca="false">ROUND(AF7,0)</f>
        <v>0</v>
      </c>
      <c r="I7" s="332" t="n">
        <f aca="false">ROUND(AG7,0)</f>
        <v>0</v>
      </c>
      <c r="J7" s="288" t="n">
        <f aca="false">ROUND(AH7,0)</f>
        <v>0</v>
      </c>
      <c r="K7" s="332" t="n">
        <f aca="false">ROUND(AI7,0)</f>
        <v>0</v>
      </c>
      <c r="L7" s="288" t="n">
        <f aca="false">ROUND(AJ7,0)</f>
        <v>0</v>
      </c>
      <c r="M7" s="332" t="n">
        <f aca="false">ROUND(AK7,0)</f>
        <v>0</v>
      </c>
      <c r="N7" s="288" t="n">
        <f aca="false">ROUND(AL7,0)</f>
        <v>0</v>
      </c>
      <c r="O7" s="332" t="n">
        <f aca="false">ROUND(AM7,0)</f>
        <v>0</v>
      </c>
      <c r="P7" s="288" t="n">
        <f aca="false">ROUND(AN7,0)</f>
        <v>0</v>
      </c>
      <c r="Q7" s="333"/>
      <c r="R7" s="333"/>
      <c r="S7" s="334" t="n">
        <f aca="false">C7+E7+G7+I7+K7+M7+O7+Q7</f>
        <v>0</v>
      </c>
      <c r="T7" s="335" t="n">
        <f aca="false">D7+F7+H7+J7+L7+N7+P7+R7</f>
        <v>0</v>
      </c>
      <c r="AA7" s="336"/>
      <c r="AB7" s="288"/>
      <c r="AC7" s="287"/>
      <c r="AD7" s="288"/>
      <c r="AE7" s="287"/>
      <c r="AF7" s="288"/>
      <c r="AG7" s="287"/>
      <c r="AH7" s="288"/>
      <c r="AI7" s="287"/>
      <c r="AJ7" s="288"/>
      <c r="AK7" s="287"/>
      <c r="AL7" s="288"/>
      <c r="AM7" s="287"/>
      <c r="AN7" s="337"/>
      <c r="AO7" s="338"/>
      <c r="AP7" s="338"/>
      <c r="AQ7" s="339" t="n">
        <f aca="false">AA7+AC7+AE7+AG7+AI7+AK7+AM7</f>
        <v>0</v>
      </c>
      <c r="AR7" s="340" t="n">
        <f aca="false">AB7+AD7+AF7+AH7+AJ7+AL7+AN7</f>
        <v>0</v>
      </c>
      <c r="AS7" s="341"/>
      <c r="AT7" s="342" t="str">
        <f aca="false">IF(AQ7=t1!AI17,"OK","Errore")</f>
        <v>OK</v>
      </c>
      <c r="AU7" s="343" t="str">
        <f aca="false">IF(AR7=t1!AJ17,"OK","Errore")</f>
        <v>OK</v>
      </c>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c r="CH7" s="320"/>
      <c r="CI7" s="320"/>
      <c r="CJ7" s="320"/>
      <c r="CK7" s="320"/>
      <c r="CL7" s="320"/>
      <c r="CM7" s="320"/>
      <c r="CN7" s="320"/>
      <c r="CO7" s="320"/>
      <c r="CP7" s="320"/>
      <c r="CQ7" s="320"/>
      <c r="CR7" s="320"/>
      <c r="CS7" s="320"/>
      <c r="CT7" s="320"/>
      <c r="CU7" s="320"/>
      <c r="CV7" s="320"/>
      <c r="CW7" s="320"/>
      <c r="CX7" s="320"/>
      <c r="CY7" s="320"/>
      <c r="CZ7" s="320"/>
      <c r="DA7" s="320"/>
      <c r="DB7" s="320"/>
      <c r="DC7" s="320"/>
      <c r="DD7" s="320"/>
      <c r="DE7" s="320"/>
      <c r="DF7" s="320"/>
      <c r="DG7" s="320"/>
      <c r="DH7" s="320"/>
      <c r="DI7" s="320"/>
      <c r="DJ7" s="320"/>
      <c r="DK7" s="320"/>
      <c r="DL7" s="320"/>
      <c r="DM7" s="320"/>
      <c r="DN7" s="320"/>
      <c r="DO7" s="320"/>
      <c r="DP7" s="320"/>
      <c r="DQ7" s="320"/>
      <c r="DR7" s="320"/>
      <c r="DS7" s="320"/>
      <c r="DT7" s="320"/>
      <c r="DU7" s="320"/>
      <c r="DV7" s="320"/>
      <c r="DW7" s="320"/>
      <c r="DX7" s="320"/>
      <c r="DY7" s="320"/>
      <c r="DZ7" s="320"/>
      <c r="EA7" s="320"/>
      <c r="EB7" s="320"/>
      <c r="EC7" s="320"/>
      <c r="ED7" s="320"/>
      <c r="EE7" s="320"/>
      <c r="EF7" s="320"/>
      <c r="EG7" s="320"/>
      <c r="EH7" s="320"/>
      <c r="EI7" s="320"/>
      <c r="EJ7" s="320"/>
      <c r="EK7" s="320"/>
      <c r="EL7" s="320"/>
      <c r="EM7" s="320"/>
      <c r="EN7" s="320"/>
      <c r="EO7" s="320"/>
      <c r="EP7" s="320"/>
      <c r="EQ7" s="320"/>
      <c r="ER7" s="320"/>
      <c r="ES7" s="320"/>
      <c r="ET7" s="320"/>
      <c r="EU7" s="320"/>
      <c r="EV7" s="320"/>
      <c r="EW7" s="320"/>
      <c r="EX7" s="320"/>
      <c r="EY7" s="320"/>
      <c r="EZ7" s="320"/>
      <c r="FA7" s="320"/>
      <c r="FB7" s="320"/>
      <c r="FC7" s="320"/>
      <c r="FD7" s="320"/>
      <c r="FE7" s="320"/>
      <c r="FF7" s="320"/>
      <c r="FG7" s="320"/>
      <c r="FH7" s="320"/>
      <c r="FI7" s="320"/>
      <c r="FJ7" s="320"/>
      <c r="FK7" s="320"/>
      <c r="FL7" s="320"/>
      <c r="FM7" s="320"/>
      <c r="FN7" s="320"/>
      <c r="FO7" s="320"/>
      <c r="FP7" s="320"/>
      <c r="FQ7" s="320"/>
      <c r="FR7" s="320"/>
      <c r="FS7" s="320"/>
      <c r="FT7" s="320"/>
      <c r="FU7" s="320"/>
      <c r="FV7" s="320"/>
      <c r="FW7" s="320"/>
      <c r="FX7" s="320"/>
      <c r="FY7" s="320"/>
      <c r="FZ7" s="320"/>
      <c r="GA7" s="320"/>
      <c r="GB7" s="320"/>
      <c r="GC7" s="320"/>
      <c r="GD7" s="320"/>
      <c r="GE7" s="320"/>
      <c r="GF7" s="320"/>
      <c r="GG7" s="320"/>
      <c r="GH7" s="320"/>
      <c r="GI7" s="320"/>
      <c r="GJ7" s="320"/>
      <c r="GK7" s="320"/>
      <c r="GL7" s="320"/>
      <c r="GM7" s="320"/>
      <c r="GN7" s="320"/>
      <c r="GO7" s="320"/>
      <c r="GP7" s="320"/>
      <c r="GQ7" s="320"/>
      <c r="GR7" s="320"/>
      <c r="GS7" s="320"/>
      <c r="GT7" s="320"/>
      <c r="GU7" s="320"/>
      <c r="GV7" s="320"/>
      <c r="GW7" s="320"/>
      <c r="GX7" s="320"/>
      <c r="GY7" s="320"/>
      <c r="GZ7" s="320"/>
      <c r="HA7" s="320"/>
      <c r="HB7" s="320"/>
      <c r="HC7" s="320"/>
      <c r="HD7" s="320"/>
      <c r="HE7" s="320"/>
      <c r="HF7" s="320"/>
      <c r="HG7" s="320"/>
      <c r="HH7" s="320"/>
      <c r="HI7" s="320"/>
      <c r="HJ7" s="320"/>
      <c r="HK7" s="320"/>
      <c r="HL7" s="320"/>
      <c r="HM7" s="320"/>
      <c r="HN7" s="320"/>
      <c r="HO7" s="320"/>
      <c r="HP7" s="320"/>
      <c r="HQ7" s="320"/>
      <c r="HR7" s="320"/>
      <c r="HS7" s="320"/>
      <c r="HT7" s="320"/>
      <c r="HU7" s="320"/>
      <c r="HV7" s="320"/>
      <c r="HW7" s="320"/>
      <c r="HX7" s="320"/>
      <c r="HY7" s="320"/>
      <c r="HZ7" s="320"/>
      <c r="IA7" s="320"/>
      <c r="IB7" s="320"/>
      <c r="IC7" s="320"/>
      <c r="ID7" s="320"/>
      <c r="IE7" s="320"/>
      <c r="IF7" s="320"/>
      <c r="IG7" s="320"/>
      <c r="IH7" s="320"/>
      <c r="II7" s="320"/>
      <c r="IJ7" s="320"/>
      <c r="IK7" s="320"/>
      <c r="IL7" s="320"/>
      <c r="IM7" s="320"/>
      <c r="IN7" s="320"/>
      <c r="IO7" s="320"/>
      <c r="IP7" s="320"/>
      <c r="IQ7" s="320"/>
      <c r="IR7" s="320"/>
      <c r="IS7" s="320"/>
      <c r="IT7" s="320"/>
      <c r="IU7" s="320"/>
      <c r="IV7" s="320"/>
      <c r="IW7" s="320"/>
      <c r="IX7" s="320"/>
    </row>
    <row r="8" customFormat="false" ht="10.2" hidden="false" customHeight="false" outlineLevel="0" collapsed="false">
      <c r="A8" s="329" t="str">
        <f aca="false">t1!A18</f>
        <v>ISTRUTTORI</v>
      </c>
      <c r="B8" s="330" t="str">
        <f aca="false">t1!B18</f>
        <v>0IR000</v>
      </c>
      <c r="C8" s="344" t="n">
        <f aca="false">ROUND(AA8,0)</f>
        <v>0</v>
      </c>
      <c r="D8" s="345" t="n">
        <f aca="false">ROUND(AB8,0)</f>
        <v>0</v>
      </c>
      <c r="E8" s="346" t="n">
        <f aca="false">ROUND(AC8,0)</f>
        <v>0</v>
      </c>
      <c r="F8" s="345" t="n">
        <f aca="false">ROUND(AD8,0)</f>
        <v>0</v>
      </c>
      <c r="G8" s="346" t="n">
        <f aca="false">ROUND(AE8,0)</f>
        <v>0</v>
      </c>
      <c r="H8" s="345" t="n">
        <f aca="false">ROUND(AF8,0)</f>
        <v>0</v>
      </c>
      <c r="I8" s="346" t="n">
        <f aca="false">ROUND(AG8,0)</f>
        <v>0</v>
      </c>
      <c r="J8" s="345" t="n">
        <f aca="false">ROUND(AH8,0)</f>
        <v>0</v>
      </c>
      <c r="K8" s="346" t="n">
        <f aca="false">ROUND(AI8,0)</f>
        <v>0</v>
      </c>
      <c r="L8" s="345" t="n">
        <f aca="false">ROUND(AJ8,0)</f>
        <v>0</v>
      </c>
      <c r="M8" s="346" t="n">
        <f aca="false">ROUND(AK8,0)</f>
        <v>0</v>
      </c>
      <c r="N8" s="345" t="n">
        <f aca="false">ROUND(AL8,0)</f>
        <v>0</v>
      </c>
      <c r="O8" s="347"/>
      <c r="P8" s="348"/>
      <c r="Q8" s="333"/>
      <c r="R8" s="333"/>
      <c r="S8" s="349" t="n">
        <f aca="false">C8+E8+G8+I8+K8+M8+O8+Q8</f>
        <v>0</v>
      </c>
      <c r="T8" s="350" t="n">
        <f aca="false">D8+F8+H8+J8+L8+N8+P8+R8</f>
        <v>0</v>
      </c>
      <c r="AA8" s="336"/>
      <c r="AB8" s="288"/>
      <c r="AC8" s="287"/>
      <c r="AD8" s="288"/>
      <c r="AE8" s="287"/>
      <c r="AF8" s="288"/>
      <c r="AG8" s="287"/>
      <c r="AH8" s="288"/>
      <c r="AI8" s="287"/>
      <c r="AJ8" s="288"/>
      <c r="AK8" s="287"/>
      <c r="AL8" s="288"/>
      <c r="AM8" s="338"/>
      <c r="AN8" s="351"/>
      <c r="AO8" s="338"/>
      <c r="AP8" s="338"/>
      <c r="AQ8" s="339" t="n">
        <f aca="false">AA8+AC8+AE8+AG8+AI8+AK8+AM8</f>
        <v>0</v>
      </c>
      <c r="AR8" s="340" t="n">
        <f aca="false">AB8+AD8+AF8+AH8+AJ8+AL8+AN8</f>
        <v>0</v>
      </c>
      <c r="AS8" s="341"/>
      <c r="AT8" s="342" t="str">
        <f aca="false">IF(AQ8=t1!AI18,"OK","Errore")</f>
        <v>OK</v>
      </c>
      <c r="AU8" s="343" t="str">
        <f aca="false">IF(AR8=t1!AJ18,"OK","Errore")</f>
        <v>OK</v>
      </c>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c r="CH8" s="320"/>
      <c r="CI8" s="320"/>
      <c r="CJ8" s="320"/>
      <c r="CK8" s="320"/>
      <c r="CL8" s="320"/>
      <c r="CM8" s="320"/>
      <c r="CN8" s="320"/>
      <c r="CO8" s="320"/>
      <c r="CP8" s="320"/>
      <c r="CQ8" s="320"/>
      <c r="CR8" s="320"/>
      <c r="CS8" s="320"/>
      <c r="CT8" s="320"/>
      <c r="CU8" s="320"/>
      <c r="CV8" s="320"/>
      <c r="CW8" s="320"/>
      <c r="CX8" s="320"/>
      <c r="CY8" s="320"/>
      <c r="CZ8" s="320"/>
      <c r="DA8" s="320"/>
      <c r="DB8" s="320"/>
      <c r="DC8" s="320"/>
      <c r="DD8" s="320"/>
      <c r="DE8" s="320"/>
      <c r="DF8" s="320"/>
      <c r="DG8" s="320"/>
      <c r="DH8" s="320"/>
      <c r="DI8" s="320"/>
      <c r="DJ8" s="320"/>
      <c r="DK8" s="320"/>
      <c r="DL8" s="320"/>
      <c r="DM8" s="320"/>
      <c r="DN8" s="320"/>
      <c r="DO8" s="320"/>
      <c r="DP8" s="320"/>
      <c r="DQ8" s="320"/>
      <c r="DR8" s="320"/>
      <c r="DS8" s="320"/>
      <c r="DT8" s="320"/>
      <c r="DU8" s="320"/>
      <c r="DV8" s="320"/>
      <c r="DW8" s="320"/>
      <c r="DX8" s="320"/>
      <c r="DY8" s="320"/>
      <c r="DZ8" s="320"/>
      <c r="EA8" s="320"/>
      <c r="EB8" s="320"/>
      <c r="EC8" s="320"/>
      <c r="ED8" s="320"/>
      <c r="EE8" s="320"/>
      <c r="EF8" s="320"/>
      <c r="EG8" s="320"/>
      <c r="EH8" s="320"/>
      <c r="EI8" s="320"/>
      <c r="EJ8" s="320"/>
      <c r="EK8" s="320"/>
      <c r="EL8" s="320"/>
      <c r="EM8" s="320"/>
      <c r="EN8" s="320"/>
      <c r="EO8" s="320"/>
      <c r="EP8" s="320"/>
      <c r="EQ8" s="320"/>
      <c r="ER8" s="320"/>
      <c r="ES8" s="320"/>
      <c r="ET8" s="320"/>
      <c r="EU8" s="320"/>
      <c r="EV8" s="320"/>
      <c r="EW8" s="320"/>
      <c r="EX8" s="320"/>
      <c r="EY8" s="320"/>
      <c r="EZ8" s="320"/>
      <c r="FA8" s="320"/>
      <c r="FB8" s="320"/>
      <c r="FC8" s="320"/>
      <c r="FD8" s="320"/>
      <c r="FE8" s="320"/>
      <c r="FF8" s="320"/>
      <c r="FG8" s="320"/>
      <c r="FH8" s="320"/>
      <c r="FI8" s="320"/>
      <c r="FJ8" s="320"/>
      <c r="FK8" s="320"/>
      <c r="FL8" s="320"/>
      <c r="FM8" s="320"/>
      <c r="FN8" s="320"/>
      <c r="FO8" s="320"/>
      <c r="FP8" s="320"/>
      <c r="FQ8" s="320"/>
      <c r="FR8" s="320"/>
      <c r="FS8" s="320"/>
      <c r="FT8" s="320"/>
      <c r="FU8" s="320"/>
      <c r="FV8" s="320"/>
      <c r="FW8" s="320"/>
      <c r="FX8" s="320"/>
      <c r="FY8" s="320"/>
      <c r="FZ8" s="320"/>
      <c r="GA8" s="320"/>
      <c r="GB8" s="320"/>
      <c r="GC8" s="320"/>
      <c r="GD8" s="320"/>
      <c r="GE8" s="320"/>
      <c r="GF8" s="320"/>
      <c r="GG8" s="320"/>
      <c r="GH8" s="320"/>
      <c r="GI8" s="320"/>
      <c r="GJ8" s="320"/>
      <c r="GK8" s="320"/>
      <c r="GL8" s="320"/>
      <c r="GM8" s="320"/>
      <c r="GN8" s="320"/>
      <c r="GO8" s="320"/>
      <c r="GP8" s="320"/>
      <c r="GQ8" s="320"/>
      <c r="GR8" s="320"/>
      <c r="GS8" s="320"/>
      <c r="GT8" s="320"/>
      <c r="GU8" s="320"/>
      <c r="GV8" s="320"/>
      <c r="GW8" s="320"/>
      <c r="GX8" s="320"/>
      <c r="GY8" s="320"/>
      <c r="GZ8" s="320"/>
      <c r="HA8" s="320"/>
      <c r="HB8" s="320"/>
      <c r="HC8" s="320"/>
      <c r="HD8" s="320"/>
      <c r="HE8" s="320"/>
      <c r="HF8" s="320"/>
      <c r="HG8" s="320"/>
      <c r="HH8" s="320"/>
      <c r="HI8" s="320"/>
      <c r="HJ8" s="320"/>
      <c r="HK8" s="320"/>
      <c r="HL8" s="320"/>
      <c r="HM8" s="320"/>
      <c r="HN8" s="320"/>
      <c r="HO8" s="320"/>
      <c r="HP8" s="320"/>
      <c r="HQ8" s="320"/>
      <c r="HR8" s="320"/>
      <c r="HS8" s="320"/>
      <c r="HT8" s="320"/>
      <c r="HU8" s="320"/>
      <c r="HV8" s="320"/>
      <c r="HW8" s="320"/>
      <c r="HX8" s="320"/>
      <c r="HY8" s="320"/>
      <c r="HZ8" s="320"/>
      <c r="IA8" s="320"/>
      <c r="IB8" s="320"/>
      <c r="IC8" s="320"/>
      <c r="ID8" s="320"/>
      <c r="IE8" s="320"/>
      <c r="IF8" s="320"/>
      <c r="IG8" s="320"/>
      <c r="IH8" s="320"/>
      <c r="II8" s="320"/>
      <c r="IJ8" s="320"/>
      <c r="IK8" s="320"/>
      <c r="IL8" s="320"/>
      <c r="IM8" s="320"/>
      <c r="IN8" s="320"/>
      <c r="IO8" s="320"/>
      <c r="IP8" s="320"/>
      <c r="IQ8" s="320"/>
      <c r="IR8" s="320"/>
      <c r="IS8" s="320"/>
      <c r="IT8" s="320"/>
      <c r="IU8" s="320"/>
      <c r="IV8" s="320"/>
      <c r="IW8" s="320"/>
      <c r="IX8" s="320"/>
    </row>
    <row r="9" customFormat="false" ht="10.2" hidden="false" customHeight="false" outlineLevel="0" collapsed="false">
      <c r="A9" s="329" t="str">
        <f aca="false">t1!A19</f>
        <v>OPERATORI ESPERTI</v>
      </c>
      <c r="B9" s="330" t="str">
        <f aca="false">t1!B19</f>
        <v>0OEESP</v>
      </c>
      <c r="C9" s="344" t="n">
        <f aca="false">ROUND(AA9,0)</f>
        <v>0</v>
      </c>
      <c r="D9" s="345" t="n">
        <f aca="false">ROUND(AB9,0)</f>
        <v>0</v>
      </c>
      <c r="E9" s="346" t="n">
        <f aca="false">ROUND(AC9,0)</f>
        <v>0</v>
      </c>
      <c r="F9" s="345" t="n">
        <f aca="false">ROUND(AD9,0)</f>
        <v>0</v>
      </c>
      <c r="G9" s="346" t="n">
        <f aca="false">ROUND(AE9,0)</f>
        <v>0</v>
      </c>
      <c r="H9" s="345" t="n">
        <f aca="false">ROUND(AF9,0)</f>
        <v>0</v>
      </c>
      <c r="I9" s="346" t="n">
        <f aca="false">ROUND(AG9,0)</f>
        <v>0</v>
      </c>
      <c r="J9" s="345" t="n">
        <f aca="false">ROUND(AH9,0)</f>
        <v>0</v>
      </c>
      <c r="K9" s="346" t="n">
        <f aca="false">ROUND(AI9,0)</f>
        <v>0</v>
      </c>
      <c r="L9" s="345" t="n">
        <f aca="false">ROUND(AJ9,0)</f>
        <v>0</v>
      </c>
      <c r="M9" s="346" t="n">
        <f aca="false">ROUND(AK9,0)</f>
        <v>0</v>
      </c>
      <c r="N9" s="345" t="n">
        <f aca="false">ROUND(AL9,0)</f>
        <v>0</v>
      </c>
      <c r="O9" s="347"/>
      <c r="P9" s="348"/>
      <c r="Q9" s="333"/>
      <c r="R9" s="333"/>
      <c r="S9" s="349" t="n">
        <f aca="false">C9+E9+G9+I9+K9+M9+O9+Q9</f>
        <v>0</v>
      </c>
      <c r="T9" s="350" t="n">
        <f aca="false">D9+F9+H9+J9+L9+N9+P9+R9</f>
        <v>0</v>
      </c>
      <c r="AA9" s="336"/>
      <c r="AB9" s="288"/>
      <c r="AC9" s="287"/>
      <c r="AD9" s="288"/>
      <c r="AE9" s="287"/>
      <c r="AF9" s="288"/>
      <c r="AG9" s="287"/>
      <c r="AH9" s="288"/>
      <c r="AI9" s="287"/>
      <c r="AJ9" s="288"/>
      <c r="AK9" s="287"/>
      <c r="AL9" s="288"/>
      <c r="AM9" s="338"/>
      <c r="AN9" s="351"/>
      <c r="AO9" s="338"/>
      <c r="AP9" s="338"/>
      <c r="AQ9" s="339" t="n">
        <f aca="false">AA9+AC9+AE9+AG9+AI9+AK9+AM9</f>
        <v>0</v>
      </c>
      <c r="AR9" s="340" t="n">
        <f aca="false">AB9+AD9+AF9+AH9+AJ9+AL9+AN9</f>
        <v>0</v>
      </c>
      <c r="AS9" s="341"/>
      <c r="AT9" s="342" t="str">
        <f aca="false">IF(AQ9=t1!AI19,"OK","Errore")</f>
        <v>OK</v>
      </c>
      <c r="AU9" s="343" t="str">
        <f aca="false">IF(AR9=t1!AJ19,"OK","Errore")</f>
        <v>OK</v>
      </c>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c r="CH9" s="320"/>
      <c r="CI9" s="320"/>
      <c r="CJ9" s="320"/>
      <c r="CK9" s="320"/>
      <c r="CL9" s="320"/>
      <c r="CM9" s="320"/>
      <c r="CN9" s="320"/>
      <c r="CO9" s="320"/>
      <c r="CP9" s="320"/>
      <c r="CQ9" s="320"/>
      <c r="CR9" s="320"/>
      <c r="CS9" s="320"/>
      <c r="CT9" s="320"/>
      <c r="CU9" s="320"/>
      <c r="CV9" s="320"/>
      <c r="CW9" s="320"/>
      <c r="CX9" s="320"/>
      <c r="CY9" s="320"/>
      <c r="CZ9" s="320"/>
      <c r="DA9" s="320"/>
      <c r="DB9" s="320"/>
      <c r="DC9" s="320"/>
      <c r="DD9" s="320"/>
      <c r="DE9" s="320"/>
      <c r="DF9" s="320"/>
      <c r="DG9" s="320"/>
      <c r="DH9" s="320"/>
      <c r="DI9" s="320"/>
      <c r="DJ9" s="320"/>
      <c r="DK9" s="320"/>
      <c r="DL9" s="320"/>
      <c r="DM9" s="320"/>
      <c r="DN9" s="320"/>
      <c r="DO9" s="320"/>
      <c r="DP9" s="320"/>
      <c r="DQ9" s="320"/>
      <c r="DR9" s="320"/>
      <c r="DS9" s="320"/>
      <c r="DT9" s="320"/>
      <c r="DU9" s="320"/>
      <c r="DV9" s="320"/>
      <c r="DW9" s="320"/>
      <c r="DX9" s="320"/>
      <c r="DY9" s="320"/>
      <c r="DZ9" s="320"/>
      <c r="EA9" s="320"/>
      <c r="EB9" s="320"/>
      <c r="EC9" s="320"/>
      <c r="ED9" s="320"/>
      <c r="EE9" s="320"/>
      <c r="EF9" s="320"/>
      <c r="EG9" s="320"/>
      <c r="EH9" s="320"/>
      <c r="EI9" s="320"/>
      <c r="EJ9" s="320"/>
      <c r="EK9" s="320"/>
      <c r="EL9" s="320"/>
      <c r="EM9" s="320"/>
      <c r="EN9" s="320"/>
      <c r="EO9" s="320"/>
      <c r="EP9" s="320"/>
      <c r="EQ9" s="320"/>
      <c r="ER9" s="320"/>
      <c r="ES9" s="320"/>
      <c r="ET9" s="320"/>
      <c r="EU9" s="320"/>
      <c r="EV9" s="320"/>
      <c r="EW9" s="320"/>
      <c r="EX9" s="320"/>
      <c r="EY9" s="320"/>
      <c r="EZ9" s="320"/>
      <c r="FA9" s="320"/>
      <c r="FB9" s="320"/>
      <c r="FC9" s="320"/>
      <c r="FD9" s="320"/>
      <c r="FE9" s="320"/>
      <c r="FF9" s="320"/>
      <c r="FG9" s="320"/>
      <c r="FH9" s="320"/>
      <c r="FI9" s="320"/>
      <c r="FJ9" s="320"/>
      <c r="FK9" s="320"/>
      <c r="FL9" s="320"/>
      <c r="FM9" s="320"/>
      <c r="FN9" s="320"/>
      <c r="FO9" s="320"/>
      <c r="FP9" s="320"/>
      <c r="FQ9" s="320"/>
      <c r="FR9" s="320"/>
      <c r="FS9" s="320"/>
      <c r="FT9" s="320"/>
      <c r="FU9" s="320"/>
      <c r="FV9" s="320"/>
      <c r="FW9" s="320"/>
      <c r="FX9" s="320"/>
      <c r="FY9" s="320"/>
      <c r="FZ9" s="320"/>
      <c r="GA9" s="320"/>
      <c r="GB9" s="320"/>
      <c r="GC9" s="320"/>
      <c r="GD9" s="320"/>
      <c r="GE9" s="320"/>
      <c r="GF9" s="320"/>
      <c r="GG9" s="320"/>
      <c r="GH9" s="320"/>
      <c r="GI9" s="320"/>
      <c r="GJ9" s="320"/>
      <c r="GK9" s="320"/>
      <c r="GL9" s="320"/>
      <c r="GM9" s="320"/>
      <c r="GN9" s="320"/>
      <c r="GO9" s="320"/>
      <c r="GP9" s="320"/>
      <c r="GQ9" s="320"/>
      <c r="GR9" s="320"/>
      <c r="GS9" s="320"/>
      <c r="GT9" s="320"/>
      <c r="GU9" s="320"/>
      <c r="GV9" s="320"/>
      <c r="GW9" s="320"/>
      <c r="GX9" s="320"/>
      <c r="GY9" s="320"/>
      <c r="GZ9" s="320"/>
      <c r="HA9" s="320"/>
      <c r="HB9" s="320"/>
      <c r="HC9" s="320"/>
      <c r="HD9" s="320"/>
      <c r="HE9" s="320"/>
      <c r="HF9" s="320"/>
      <c r="HG9" s="320"/>
      <c r="HH9" s="320"/>
      <c r="HI9" s="320"/>
      <c r="HJ9" s="320"/>
      <c r="HK9" s="320"/>
      <c r="HL9" s="320"/>
      <c r="HM9" s="320"/>
      <c r="HN9" s="320"/>
      <c r="HO9" s="320"/>
      <c r="HP9" s="320"/>
      <c r="HQ9" s="320"/>
      <c r="HR9" s="320"/>
      <c r="HS9" s="320"/>
      <c r="HT9" s="320"/>
      <c r="HU9" s="320"/>
      <c r="HV9" s="320"/>
      <c r="HW9" s="320"/>
      <c r="HX9" s="320"/>
      <c r="HY9" s="320"/>
      <c r="HZ9" s="320"/>
      <c r="IA9" s="320"/>
      <c r="IB9" s="320"/>
      <c r="IC9" s="320"/>
      <c r="ID9" s="320"/>
      <c r="IE9" s="320"/>
      <c r="IF9" s="320"/>
      <c r="IG9" s="320"/>
      <c r="IH9" s="320"/>
      <c r="II9" s="320"/>
      <c r="IJ9" s="320"/>
      <c r="IK9" s="320"/>
      <c r="IL9" s="320"/>
      <c r="IM9" s="320"/>
      <c r="IN9" s="320"/>
      <c r="IO9" s="320"/>
      <c r="IP9" s="320"/>
      <c r="IQ9" s="320"/>
      <c r="IR9" s="320"/>
      <c r="IS9" s="320"/>
      <c r="IT9" s="320"/>
      <c r="IU9" s="320"/>
      <c r="IV9" s="320"/>
      <c r="IW9" s="320"/>
      <c r="IX9" s="320"/>
    </row>
    <row r="10" customFormat="false" ht="10.8" hidden="false" customHeight="false" outlineLevel="0" collapsed="false">
      <c r="A10" s="329" t="str">
        <f aca="false">t1!A20</f>
        <v>OPERATORI</v>
      </c>
      <c r="B10" s="330" t="str">
        <f aca="false">t1!B20</f>
        <v>0OP000</v>
      </c>
      <c r="C10" s="352" t="n">
        <f aca="false">ROUND(AA10,0)</f>
        <v>0</v>
      </c>
      <c r="D10" s="353" t="n">
        <f aca="false">ROUND(AB10,0)</f>
        <v>0</v>
      </c>
      <c r="E10" s="354" t="n">
        <f aca="false">ROUND(AC10,0)</f>
        <v>0</v>
      </c>
      <c r="F10" s="353" t="n">
        <f aca="false">ROUND(AD10,0)</f>
        <v>0</v>
      </c>
      <c r="G10" s="354" t="n">
        <f aca="false">ROUND(AE10,0)</f>
        <v>0</v>
      </c>
      <c r="H10" s="353" t="n">
        <f aca="false">ROUND(AF10,0)</f>
        <v>0</v>
      </c>
      <c r="I10" s="354" t="n">
        <f aca="false">ROUND(AG10,0)</f>
        <v>0</v>
      </c>
      <c r="J10" s="353" t="n">
        <f aca="false">ROUND(AH10,0)</f>
        <v>0</v>
      </c>
      <c r="K10" s="354" t="n">
        <f aca="false">ROUND(AI10,0)</f>
        <v>0</v>
      </c>
      <c r="L10" s="353" t="n">
        <f aca="false">ROUND(AJ10,0)</f>
        <v>0</v>
      </c>
      <c r="M10" s="354" t="n">
        <f aca="false">ROUND(AK10,0)</f>
        <v>0</v>
      </c>
      <c r="N10" s="353" t="n">
        <f aca="false">ROUND(AL10,0)</f>
        <v>0</v>
      </c>
      <c r="O10" s="355"/>
      <c r="P10" s="356"/>
      <c r="Q10" s="333"/>
      <c r="R10" s="333"/>
      <c r="S10" s="357" t="n">
        <f aca="false">C10+E10+G10+I10+K10+M10+O10+Q10</f>
        <v>0</v>
      </c>
      <c r="T10" s="358" t="n">
        <f aca="false">D10+F10+H10+J10+L10+N10+P10+R10</f>
        <v>0</v>
      </c>
      <c r="AA10" s="336"/>
      <c r="AB10" s="288"/>
      <c r="AC10" s="287"/>
      <c r="AD10" s="288"/>
      <c r="AE10" s="287"/>
      <c r="AF10" s="288"/>
      <c r="AG10" s="287"/>
      <c r="AH10" s="288"/>
      <c r="AI10" s="287"/>
      <c r="AJ10" s="288"/>
      <c r="AK10" s="287"/>
      <c r="AL10" s="288"/>
      <c r="AM10" s="338"/>
      <c r="AN10" s="359"/>
      <c r="AO10" s="338"/>
      <c r="AP10" s="338"/>
      <c r="AQ10" s="339" t="n">
        <f aca="false">AA10+AC10+AE10+AG10+AI10+AK10+AM10</f>
        <v>0</v>
      </c>
      <c r="AR10" s="340" t="n">
        <f aca="false">AB10+AD10+AF10+AH10+AJ10+AL10+AN10</f>
        <v>0</v>
      </c>
      <c r="AS10" s="341"/>
      <c r="AT10" s="342" t="str">
        <f aca="false">IF(AQ10=t1!AI20,"OK","Errore")</f>
        <v>OK</v>
      </c>
      <c r="AU10" s="343" t="str">
        <f aca="false">IF(AR10=t1!AJ20,"OK","Errore")</f>
        <v>OK</v>
      </c>
    </row>
    <row r="11" customFormat="false" ht="14.4" hidden="false" customHeight="false" outlineLevel="0" collapsed="false">
      <c r="A11" s="360" t="s">
        <v>342</v>
      </c>
      <c r="B11" s="361"/>
      <c r="C11" s="362" t="n">
        <f aca="false">SUM(C7:C10)</f>
        <v>0</v>
      </c>
      <c r="D11" s="363" t="n">
        <f aca="false">SUM(D7:D10)</f>
        <v>0</v>
      </c>
      <c r="E11" s="362" t="n">
        <f aca="false">SUM(E7:E10)</f>
        <v>0</v>
      </c>
      <c r="F11" s="363" t="n">
        <f aca="false">SUM(F7:F10)</f>
        <v>0</v>
      </c>
      <c r="G11" s="362" t="n">
        <f aca="false">SUM(G7:G10)</f>
        <v>0</v>
      </c>
      <c r="H11" s="363" t="n">
        <f aca="false">SUM(H7:H10)</f>
        <v>0</v>
      </c>
      <c r="I11" s="362" t="n">
        <f aca="false">SUM(I7:I10)</f>
        <v>0</v>
      </c>
      <c r="J11" s="363" t="n">
        <f aca="false">SUM(J7:J10)</f>
        <v>0</v>
      </c>
      <c r="K11" s="362" t="n">
        <f aca="false">SUM(K7:K10)</f>
        <v>0</v>
      </c>
      <c r="L11" s="363" t="n">
        <f aca="false">SUM(L7:L10)</f>
        <v>0</v>
      </c>
      <c r="M11" s="362" t="n">
        <f aca="false">SUM(M7:M10)</f>
        <v>0</v>
      </c>
      <c r="N11" s="363" t="n">
        <f aca="false">SUM(N7:N10)</f>
        <v>0</v>
      </c>
      <c r="O11" s="362" t="n">
        <f aca="false">SUM(O7:O10)</f>
        <v>0</v>
      </c>
      <c r="P11" s="363" t="n">
        <f aca="false">SUM(P7:P10)</f>
        <v>0</v>
      </c>
      <c r="Q11" s="362" t="n">
        <f aca="false">SUM(Q7:Q10)</f>
        <v>0</v>
      </c>
      <c r="R11" s="363" t="n">
        <f aca="false">SUM(R7:R10)</f>
        <v>0</v>
      </c>
      <c r="S11" s="362" t="n">
        <f aca="false">SUM(S7:S10)</f>
        <v>0</v>
      </c>
      <c r="T11" s="363" t="n">
        <f aca="false">SUM(T7:T10)</f>
        <v>0</v>
      </c>
      <c r="U11" s="364"/>
      <c r="V11" s="365"/>
      <c r="W11" s="365"/>
      <c r="X11" s="365"/>
      <c r="Y11" s="365"/>
      <c r="Z11" s="365"/>
      <c r="AA11" s="366" t="n">
        <f aca="false">SUM(AA7:AA10)</f>
        <v>0</v>
      </c>
      <c r="AB11" s="367" t="n">
        <f aca="false">SUM(AB7:AB10)</f>
        <v>0</v>
      </c>
      <c r="AC11" s="366" t="n">
        <f aca="false">SUM(AC7:AC10)</f>
        <v>0</v>
      </c>
      <c r="AD11" s="367" t="n">
        <f aca="false">SUM(AD7:AD10)</f>
        <v>0</v>
      </c>
      <c r="AE11" s="366" t="n">
        <f aca="false">SUM(AE7:AE10)</f>
        <v>0</v>
      </c>
      <c r="AF11" s="367" t="n">
        <f aca="false">SUM(AF7:AF10)</f>
        <v>0</v>
      </c>
      <c r="AG11" s="366" t="n">
        <f aca="false">SUM(AG7:AG10)</f>
        <v>0</v>
      </c>
      <c r="AH11" s="367" t="n">
        <f aca="false">SUM(AH7:AH10)</f>
        <v>0</v>
      </c>
      <c r="AI11" s="366" t="n">
        <f aca="false">SUM(AI7:AI10)</f>
        <v>0</v>
      </c>
      <c r="AJ11" s="367" t="n">
        <f aca="false">SUM(AJ7:AJ10)</f>
        <v>0</v>
      </c>
      <c r="AK11" s="366" t="n">
        <f aca="false">SUM(AK7:AK10)</f>
        <v>0</v>
      </c>
      <c r="AL11" s="367" t="n">
        <f aca="false">SUM(AL7:AL10)</f>
        <v>0</v>
      </c>
      <c r="AM11" s="366" t="n">
        <f aca="false">SUM(AM7:AM10)</f>
        <v>0</v>
      </c>
      <c r="AN11" s="367" t="n">
        <f aca="false">SUM(AN7:AN10)</f>
        <v>0</v>
      </c>
      <c r="AO11" s="368" t="n">
        <f aca="false">SUM(AO10:AO10)</f>
        <v>0</v>
      </c>
      <c r="AP11" s="369" t="n">
        <f aca="false">SUM(AP10:AP10)</f>
        <v>0</v>
      </c>
      <c r="AQ11" s="370" t="n">
        <f aca="false">SUM(AQ7:AQ10)</f>
        <v>0</v>
      </c>
      <c r="AR11" s="371" t="n">
        <f aca="false">SUM(AR7:AR10)</f>
        <v>0</v>
      </c>
      <c r="AT11" s="366" t="n">
        <f aca="false">SUM(t1!AI17:AI20)</f>
        <v>0</v>
      </c>
      <c r="AU11" s="372" t="n">
        <f aca="false">SUM(t1!AJ17:AJ20)</f>
        <v>0</v>
      </c>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c r="DF11" s="365"/>
      <c r="DG11" s="365"/>
      <c r="DH11" s="365"/>
      <c r="DI11" s="365"/>
      <c r="DJ11" s="365"/>
      <c r="DK11" s="365"/>
      <c r="DL11" s="365"/>
      <c r="DM11" s="365"/>
      <c r="DN11" s="365"/>
      <c r="DO11" s="365"/>
      <c r="DP11" s="365"/>
      <c r="DQ11" s="365"/>
      <c r="DR11" s="365"/>
      <c r="DS11" s="365"/>
      <c r="DT11" s="365"/>
      <c r="DU11" s="365"/>
      <c r="DV11" s="365"/>
      <c r="DW11" s="365"/>
      <c r="DX11" s="365"/>
      <c r="DY11" s="365"/>
      <c r="DZ11" s="365"/>
      <c r="EA11" s="365"/>
      <c r="EB11" s="365"/>
      <c r="EC11" s="365"/>
      <c r="ED11" s="365"/>
      <c r="EE11" s="365"/>
      <c r="EF11" s="365"/>
      <c r="EG11" s="365"/>
      <c r="EH11" s="365"/>
      <c r="EI11" s="365"/>
      <c r="EJ11" s="365"/>
      <c r="EK11" s="365"/>
      <c r="EL11" s="365"/>
      <c r="EM11" s="365"/>
      <c r="EN11" s="365"/>
      <c r="EO11" s="365"/>
      <c r="EP11" s="365"/>
      <c r="EQ11" s="365"/>
      <c r="ER11" s="365"/>
      <c r="ES11" s="365"/>
      <c r="ET11" s="365"/>
      <c r="EU11" s="365"/>
      <c r="EV11" s="365"/>
      <c r="EW11" s="365"/>
      <c r="EX11" s="365"/>
      <c r="EY11" s="365"/>
      <c r="EZ11" s="365"/>
      <c r="FA11" s="365"/>
      <c r="FB11" s="365"/>
      <c r="FC11" s="365"/>
      <c r="FD11" s="365"/>
      <c r="FE11" s="365"/>
      <c r="FF11" s="365"/>
      <c r="FG11" s="365"/>
      <c r="FH11" s="365"/>
      <c r="FI11" s="365"/>
      <c r="FJ11" s="365"/>
      <c r="FK11" s="365"/>
      <c r="FL11" s="365"/>
      <c r="FM11" s="365"/>
      <c r="FN11" s="365"/>
      <c r="FO11" s="365"/>
      <c r="FP11" s="365"/>
      <c r="FQ11" s="365"/>
      <c r="FR11" s="365"/>
      <c r="FS11" s="365"/>
      <c r="FT11" s="365"/>
      <c r="FU11" s="365"/>
      <c r="FV11" s="365"/>
      <c r="FW11" s="365"/>
      <c r="FX11" s="365"/>
      <c r="FY11" s="365"/>
      <c r="FZ11" s="365"/>
      <c r="GA11" s="365"/>
      <c r="GB11" s="365"/>
      <c r="GC11" s="365"/>
      <c r="GD11" s="365"/>
      <c r="GE11" s="365"/>
      <c r="GF11" s="365"/>
      <c r="GG11" s="365"/>
      <c r="GH11" s="365"/>
      <c r="GI11" s="365"/>
      <c r="GJ11" s="365"/>
      <c r="GK11" s="365"/>
      <c r="GL11" s="365"/>
      <c r="GM11" s="365"/>
      <c r="GN11" s="365"/>
      <c r="GO11" s="365"/>
      <c r="GP11" s="365"/>
      <c r="GQ11" s="365"/>
      <c r="GR11" s="365"/>
      <c r="GS11" s="365"/>
      <c r="GT11" s="365"/>
      <c r="GU11" s="365"/>
      <c r="GV11" s="365"/>
      <c r="GW11" s="365"/>
      <c r="GX11" s="365"/>
      <c r="GY11" s="365"/>
      <c r="GZ11" s="365"/>
      <c r="HA11" s="365"/>
      <c r="HB11" s="365"/>
      <c r="HC11" s="365"/>
      <c r="HD11" s="365"/>
      <c r="HE11" s="365"/>
      <c r="HF11" s="365"/>
      <c r="HG11" s="365"/>
      <c r="HH11" s="365"/>
      <c r="HI11" s="365"/>
      <c r="HJ11" s="365"/>
      <c r="HK11" s="365"/>
      <c r="HL11" s="365"/>
      <c r="HM11" s="365"/>
      <c r="HN11" s="365"/>
      <c r="HO11" s="365"/>
      <c r="HP11" s="365"/>
      <c r="HQ11" s="365"/>
      <c r="HR11" s="365"/>
      <c r="HS11" s="365"/>
      <c r="HT11" s="365"/>
      <c r="HU11" s="365"/>
      <c r="HV11" s="365"/>
      <c r="HW11" s="365"/>
      <c r="HX11" s="365"/>
      <c r="HY11" s="365"/>
      <c r="HZ11" s="365"/>
      <c r="IA11" s="365"/>
      <c r="IB11" s="365"/>
      <c r="IC11" s="365"/>
      <c r="ID11" s="365"/>
      <c r="IE11" s="365"/>
      <c r="IF11" s="365"/>
      <c r="IG11" s="365"/>
      <c r="IH11" s="365"/>
      <c r="II11" s="365"/>
      <c r="IJ11" s="365"/>
      <c r="IK11" s="365"/>
      <c r="IL11" s="365"/>
      <c r="IM11" s="365"/>
      <c r="IN11" s="365"/>
      <c r="IO11" s="365"/>
      <c r="IP11" s="365"/>
      <c r="IQ11" s="365"/>
      <c r="IR11" s="365"/>
      <c r="IS11" s="365"/>
      <c r="IT11" s="365"/>
      <c r="IU11" s="365"/>
      <c r="IV11" s="365"/>
      <c r="IW11" s="365"/>
      <c r="IX11" s="365"/>
    </row>
  </sheetData>
  <sheetProtection algorithmName="SHA-512" hashValue="hN5xkhhF52CsUe882nbj2/pJ1yXcxjAM98YS4CYbUBhLttSFFee8bOENG3vBw1Pujz1ebNJjt8UN0zboVPywFA==" saltValue="gBchG/OwvdFjzm9aY/vR1g==" spinCount="100000" sheet="true" selectLockedCells="true"/>
  <protectedRanges>
    <protectedRange name="Intervallo1_1_1" sqref="Q7:R10"/>
  </protectedRanges>
  <mergeCells count="24">
    <mergeCell ref="A4:A6"/>
    <mergeCell ref="B4:B6"/>
    <mergeCell ref="C4:T4"/>
    <mergeCell ref="AA4:AR4"/>
    <mergeCell ref="AT4:AU4"/>
    <mergeCell ref="C5:D5"/>
    <mergeCell ref="E5:F5"/>
    <mergeCell ref="G5:H5"/>
    <mergeCell ref="I5:J5"/>
    <mergeCell ref="K5:L5"/>
    <mergeCell ref="M5:N5"/>
    <mergeCell ref="O5:P5"/>
    <mergeCell ref="Q5:R5"/>
    <mergeCell ref="S5:T5"/>
    <mergeCell ref="AA5:AB5"/>
    <mergeCell ref="AC5:AD5"/>
    <mergeCell ref="AE5:AF5"/>
    <mergeCell ref="AG5:AH5"/>
    <mergeCell ref="AI5:AJ5"/>
    <mergeCell ref="AK5:AL5"/>
    <mergeCell ref="AM5:AN5"/>
    <mergeCell ref="AO5:AP5"/>
    <mergeCell ref="AQ5:AR5"/>
    <mergeCell ref="AT5:AU5"/>
  </mergeCells>
  <conditionalFormatting sqref="Q9:R9">
    <cfRule type="expression" priority="2" aboveAverage="0" equalAverage="0" bottom="0" percent="0" rank="0" text="" dxfId="2">
      <formula>$M10&gt;0</formula>
    </cfRule>
  </conditionalFormatting>
  <conditionalFormatting sqref="AA7:AN7 B7:T8 AQ7:AR10 AA8:AL10 B9:P10 S9:T10">
    <cfRule type="expression" priority="3" aboveAverage="0" equalAverage="0" bottom="0" percent="0" rank="0" text="" dxfId="3">
      <formula>$M7&gt;0</formula>
    </cfRule>
  </conditionalFormatting>
  <conditionalFormatting sqref="AT7:AU10">
    <cfRule type="containsText" priority="4" operator="containsText" aboveAverage="0" equalAverage="0" bottom="0" percent="0" rank="0" text="Errore" dxfId="4">
      <formula>NOT(ISERROR(SEARCH("Errore",AT7)))</formula>
    </cfRule>
    <cfRule type="expression" priority="5" aboveAverage="0" equalAverage="0" bottom="0" percent="0" rank="0" text="" dxfId="5">
      <formula>$M7&gt;0</formula>
    </cfRule>
  </conditionalFormatting>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sheetPr filterMode="false">
    <pageSetUpPr fitToPage="false"/>
  </sheetPr>
  <dimension ref="A1:AP29"/>
  <sheetViews>
    <sheetView showFormulas="false" showGridLines="false" showRowColHeaders="true" showZeros="true" rightToLeft="false" tabSelected="false" showOutlineSymbols="true" defaultGridColor="true" view="normal" topLeftCell="A1" colorId="64" zoomScale="110" zoomScaleNormal="110" zoomScalePageLayoutView="100" workbookViewId="0">
      <selection pane="topLeft" activeCell="AA6" activeCellId="0" sqref="AA6"/>
    </sheetView>
  </sheetViews>
  <sheetFormatPr defaultColWidth="9.296875" defaultRowHeight="10.2" zeroHeight="false" outlineLevelRow="0" outlineLevelCol="0"/>
  <cols>
    <col collapsed="false" customWidth="true" hidden="false" outlineLevel="0" max="1" min="1" style="255" width="58.99"/>
    <col collapsed="false" customWidth="true" hidden="true" outlineLevel="0" max="2" min="2" style="256" width="13.29"/>
    <col collapsed="false" customWidth="true" hidden="true" outlineLevel="0" max="8" min="3" style="255" width="11.15"/>
    <col collapsed="false" customWidth="true" hidden="true" outlineLevel="0" max="16" min="9" style="255" width="10.72"/>
    <col collapsed="false" customWidth="false" hidden="true" outlineLevel="0" max="26" min="17" style="255" width="9.29"/>
    <col collapsed="false" customWidth="false" hidden="false" outlineLevel="0" max="32" min="27" style="255" width="9.29"/>
    <col collapsed="false" customWidth="true" hidden="false" outlineLevel="0" max="36" min="33" style="255" width="11.15"/>
    <col collapsed="false" customWidth="true" hidden="true" outlineLevel="0" max="37" min="37" style="255" width="11.15"/>
    <col collapsed="false" customWidth="true" hidden="false" outlineLevel="0" max="38" min="38" style="255" width="11.15"/>
    <col collapsed="false" customWidth="true" hidden="false" outlineLevel="0" max="46" min="39" style="255" width="10.72"/>
    <col collapsed="false" customWidth="false" hidden="false" outlineLevel="0" max="1024" min="47" style="255" width="9.29"/>
  </cols>
  <sheetData>
    <row r="1" customFormat="false" ht="43.5" hidden="false" customHeight="true" outlineLevel="0" collapsed="false">
      <c r="A1" s="257" t="str">
        <f aca="false">t1!A1</f>
        <v>REGIONI ED AUTONOMIE LOCALI - anno 2023</v>
      </c>
      <c r="B1" s="257"/>
      <c r="C1" s="257"/>
      <c r="D1" s="257"/>
      <c r="E1" s="257"/>
      <c r="F1" s="257"/>
      <c r="G1" s="257"/>
      <c r="H1" s="257"/>
      <c r="I1" s="257"/>
      <c r="J1" s="257"/>
      <c r="L1" s="258"/>
      <c r="AK1" s="373" t="s">
        <v>360</v>
      </c>
      <c r="AP1" s="258"/>
    </row>
    <row r="2" customFormat="false" ht="30" hidden="false" customHeight="true" outlineLevel="0" collapsed="false">
      <c r="A2" s="260"/>
      <c r="G2" s="374"/>
      <c r="H2" s="374"/>
      <c r="I2" s="374"/>
      <c r="J2" s="374"/>
      <c r="AK2" s="375" t="s">
        <v>133</v>
      </c>
    </row>
    <row r="3" customFormat="false" ht="24.75" hidden="false" customHeight="true" outlineLevel="0" collapsed="false">
      <c r="A3" s="376"/>
      <c r="B3" s="377"/>
      <c r="C3" s="378" t="s">
        <v>361</v>
      </c>
      <c r="D3" s="378"/>
      <c r="E3" s="378"/>
      <c r="F3" s="378"/>
      <c r="G3" s="378"/>
      <c r="H3" s="378"/>
      <c r="I3" s="378"/>
      <c r="J3" s="378"/>
      <c r="Y3" s="379" t="s">
        <v>361</v>
      </c>
      <c r="Z3" s="379"/>
      <c r="AA3" s="379"/>
      <c r="AB3" s="379"/>
      <c r="AC3" s="379"/>
      <c r="AD3" s="379"/>
      <c r="AE3" s="379"/>
      <c r="AF3" s="379"/>
      <c r="AG3" s="379"/>
      <c r="AH3" s="379"/>
      <c r="AK3" s="380" t="n">
        <v>2</v>
      </c>
    </row>
    <row r="4" customFormat="false" ht="52.5" hidden="false" customHeight="true" outlineLevel="0" collapsed="false">
      <c r="A4" s="381" t="s">
        <v>362</v>
      </c>
      <c r="B4" s="382" t="s">
        <v>302</v>
      </c>
      <c r="C4" s="383" t="s">
        <v>363</v>
      </c>
      <c r="D4" s="383"/>
      <c r="E4" s="383" t="s">
        <v>364</v>
      </c>
      <c r="F4" s="383"/>
      <c r="G4" s="383" t="s">
        <v>365</v>
      </c>
      <c r="H4" s="383"/>
      <c r="I4" s="383" t="s">
        <v>366</v>
      </c>
      <c r="J4" s="383"/>
      <c r="AA4" s="383" t="s">
        <v>363</v>
      </c>
      <c r="AB4" s="383"/>
      <c r="AC4" s="383" t="s">
        <v>364</v>
      </c>
      <c r="AD4" s="383"/>
      <c r="AE4" s="383" t="s">
        <v>365</v>
      </c>
      <c r="AF4" s="383"/>
      <c r="AG4" s="384" t="s">
        <v>366</v>
      </c>
      <c r="AH4" s="384"/>
    </row>
    <row r="5" customFormat="false" ht="20.25" hidden="false" customHeight="true" outlineLevel="0" collapsed="false">
      <c r="A5" s="385"/>
      <c r="B5" s="386"/>
      <c r="C5" s="387" t="s">
        <v>306</v>
      </c>
      <c r="D5" s="388" t="s">
        <v>307</v>
      </c>
      <c r="E5" s="387" t="s">
        <v>306</v>
      </c>
      <c r="F5" s="388" t="s">
        <v>307</v>
      </c>
      <c r="G5" s="387" t="s">
        <v>306</v>
      </c>
      <c r="H5" s="388" t="s">
        <v>307</v>
      </c>
      <c r="I5" s="387" t="s">
        <v>306</v>
      </c>
      <c r="J5" s="388" t="s">
        <v>307</v>
      </c>
      <c r="AA5" s="387" t="s">
        <v>306</v>
      </c>
      <c r="AB5" s="388" t="s">
        <v>307</v>
      </c>
      <c r="AC5" s="387" t="s">
        <v>306</v>
      </c>
      <c r="AD5" s="388" t="s">
        <v>307</v>
      </c>
      <c r="AE5" s="387" t="s">
        <v>306</v>
      </c>
      <c r="AF5" s="388" t="s">
        <v>307</v>
      </c>
      <c r="AG5" s="387" t="s">
        <v>306</v>
      </c>
      <c r="AH5" s="389" t="s">
        <v>307</v>
      </c>
    </row>
    <row r="6" customFormat="false" ht="20.25" hidden="false" customHeight="true" outlineLevel="0" collapsed="false">
      <c r="A6" s="390" t="s">
        <v>330</v>
      </c>
      <c r="B6" s="391" t="s">
        <v>367</v>
      </c>
      <c r="C6" s="392" t="n">
        <f aca="false">ROUND(AA6,2)</f>
        <v>0</v>
      </c>
      <c r="D6" s="393" t="n">
        <f aca="false">ROUND(AB6,2)</f>
        <v>0</v>
      </c>
      <c r="E6" s="392" t="n">
        <f aca="false">ROUND(AC6,2)</f>
        <v>0</v>
      </c>
      <c r="F6" s="393" t="n">
        <f aca="false">ROUND(AD6,2)</f>
        <v>0</v>
      </c>
      <c r="G6" s="392" t="n">
        <f aca="false">ROUND(AE6,2)</f>
        <v>0</v>
      </c>
      <c r="H6" s="393" t="n">
        <f aca="false">ROUND(AF6,2)</f>
        <v>0</v>
      </c>
      <c r="I6" s="392" t="n">
        <f aca="false">ROUND(AG6,2)</f>
        <v>0</v>
      </c>
      <c r="J6" s="393" t="n">
        <f aca="false">ROUND(AH6,2)</f>
        <v>0</v>
      </c>
      <c r="AA6" s="394"/>
      <c r="AB6" s="395"/>
      <c r="AC6" s="394"/>
      <c r="AD6" s="395"/>
      <c r="AE6" s="394"/>
      <c r="AF6" s="395"/>
      <c r="AG6" s="394"/>
      <c r="AH6" s="396"/>
    </row>
    <row r="7" customFormat="false" ht="20.25" hidden="false" customHeight="true" outlineLevel="0" collapsed="false">
      <c r="A7" s="390" t="s">
        <v>332</v>
      </c>
      <c r="B7" s="391" t="s">
        <v>368</v>
      </c>
      <c r="C7" s="397" t="n">
        <f aca="false">ROUND(AA7,2)</f>
        <v>0</v>
      </c>
      <c r="D7" s="398" t="n">
        <f aca="false">ROUND(AB7,2)</f>
        <v>0</v>
      </c>
      <c r="E7" s="397" t="n">
        <f aca="false">ROUND(AC7,2)</f>
        <v>0</v>
      </c>
      <c r="F7" s="398" t="n">
        <f aca="false">ROUND(AD7,2)</f>
        <v>0</v>
      </c>
      <c r="G7" s="397" t="n">
        <f aca="false">ROUND(AE7,2)</f>
        <v>0</v>
      </c>
      <c r="H7" s="398" t="n">
        <f aca="false">ROUND(AF7,2)</f>
        <v>0</v>
      </c>
      <c r="I7" s="397" t="n">
        <f aca="false">ROUND(AG7,2)</f>
        <v>0</v>
      </c>
      <c r="J7" s="398" t="n">
        <f aca="false">ROUND(AH7,2)</f>
        <v>0</v>
      </c>
      <c r="AA7" s="397"/>
      <c r="AB7" s="398"/>
      <c r="AC7" s="397"/>
      <c r="AD7" s="398"/>
      <c r="AE7" s="397"/>
      <c r="AF7" s="398"/>
      <c r="AG7" s="397"/>
      <c r="AH7" s="399"/>
    </row>
    <row r="8" customFormat="false" ht="20.25" hidden="false" customHeight="true" outlineLevel="0" collapsed="false">
      <c r="A8" s="390" t="s">
        <v>334</v>
      </c>
      <c r="B8" s="391" t="s">
        <v>369</v>
      </c>
      <c r="C8" s="400" t="n">
        <f aca="false">ROUND(AA8,2)</f>
        <v>0</v>
      </c>
      <c r="D8" s="393" t="n">
        <f aca="false">ROUND(AB8,2)</f>
        <v>0</v>
      </c>
      <c r="E8" s="400" t="n">
        <f aca="false">ROUND(AC8,2)</f>
        <v>0</v>
      </c>
      <c r="F8" s="393" t="n">
        <f aca="false">ROUND(AD8,2)</f>
        <v>0</v>
      </c>
      <c r="G8" s="400" t="n">
        <f aca="false">ROUND(AE8,2)</f>
        <v>0</v>
      </c>
      <c r="H8" s="393" t="n">
        <f aca="false">ROUND(AF8,2)</f>
        <v>0</v>
      </c>
      <c r="I8" s="400" t="n">
        <f aca="false">ROUND(AG8,2)</f>
        <v>0</v>
      </c>
      <c r="J8" s="393" t="n">
        <f aca="false">ROUND(AH8,2)</f>
        <v>0</v>
      </c>
      <c r="AA8" s="400"/>
      <c r="AB8" s="393"/>
      <c r="AC8" s="400"/>
      <c r="AD8" s="393"/>
      <c r="AE8" s="400"/>
      <c r="AF8" s="393"/>
      <c r="AG8" s="400"/>
      <c r="AH8" s="401"/>
    </row>
    <row r="9" customFormat="false" ht="20.25" hidden="false" customHeight="true" outlineLevel="0" collapsed="false">
      <c r="A9" s="390" t="s">
        <v>336</v>
      </c>
      <c r="B9" s="402" t="s">
        <v>370</v>
      </c>
      <c r="C9" s="400" t="n">
        <f aca="false">ROUND(AA9,2)</f>
        <v>0</v>
      </c>
      <c r="D9" s="393" t="n">
        <f aca="false">ROUND(AB9,2)</f>
        <v>0</v>
      </c>
      <c r="E9" s="400" t="n">
        <f aca="false">ROUND(AC9,2)</f>
        <v>0</v>
      </c>
      <c r="F9" s="393" t="n">
        <f aca="false">ROUND(AD9,2)</f>
        <v>0</v>
      </c>
      <c r="G9" s="400" t="n">
        <f aca="false">ROUND(AE9,2)</f>
        <v>0</v>
      </c>
      <c r="H9" s="393" t="n">
        <f aca="false">ROUND(AF9,2)</f>
        <v>0</v>
      </c>
      <c r="I9" s="400" t="n">
        <f aca="false">ROUND(AG9,2)</f>
        <v>0</v>
      </c>
      <c r="J9" s="393" t="n">
        <f aca="false">ROUND(AH9,2)</f>
        <v>0</v>
      </c>
      <c r="AA9" s="400"/>
      <c r="AB9" s="393"/>
      <c r="AC9" s="400"/>
      <c r="AD9" s="393"/>
      <c r="AE9" s="400"/>
      <c r="AF9" s="393"/>
      <c r="AG9" s="400"/>
      <c r="AH9" s="401"/>
    </row>
    <row r="10" customFormat="false" ht="20.25" hidden="false" customHeight="true" outlineLevel="0" collapsed="false">
      <c r="A10" s="390" t="s">
        <v>371</v>
      </c>
      <c r="B10" s="402" t="s">
        <v>372</v>
      </c>
      <c r="C10" s="400" t="n">
        <f aca="false">ROUND(AA10,2)</f>
        <v>0</v>
      </c>
      <c r="D10" s="393" t="n">
        <f aca="false">ROUND(AB10,2)</f>
        <v>0</v>
      </c>
      <c r="E10" s="400" t="n">
        <f aca="false">ROUND(AC10,2)</f>
        <v>0</v>
      </c>
      <c r="F10" s="393" t="n">
        <f aca="false">ROUND(AD10,2)</f>
        <v>0</v>
      </c>
      <c r="G10" s="400" t="n">
        <f aca="false">ROUND(AE10,2)</f>
        <v>0</v>
      </c>
      <c r="H10" s="393" t="n">
        <f aca="false">ROUND(AF10,2)</f>
        <v>0</v>
      </c>
      <c r="I10" s="400" t="n">
        <f aca="false">ROUND(AG10,2)</f>
        <v>0</v>
      </c>
      <c r="J10" s="393" t="n">
        <f aca="false">ROUND(AH10,2)</f>
        <v>0</v>
      </c>
      <c r="AA10" s="400"/>
      <c r="AB10" s="393"/>
      <c r="AC10" s="400"/>
      <c r="AD10" s="393"/>
      <c r="AE10" s="400"/>
      <c r="AF10" s="393"/>
      <c r="AG10" s="400"/>
      <c r="AH10" s="401"/>
    </row>
    <row r="11" customFormat="false" ht="33" hidden="false" customHeight="true" outlineLevel="0" collapsed="false">
      <c r="A11" s="403" t="s">
        <v>342</v>
      </c>
      <c r="B11" s="292"/>
      <c r="C11" s="404" t="n">
        <f aca="false">SUM(C6:C10)</f>
        <v>0</v>
      </c>
      <c r="D11" s="405" t="n">
        <f aca="false">SUM(D6:D10)</f>
        <v>0</v>
      </c>
      <c r="E11" s="404" t="n">
        <f aca="false">SUM(E6:E10)</f>
        <v>0</v>
      </c>
      <c r="F11" s="405" t="n">
        <f aca="false">SUM(F6:F10)</f>
        <v>0</v>
      </c>
      <c r="G11" s="404" t="n">
        <f aca="false">SUM(G6:G10)</f>
        <v>0</v>
      </c>
      <c r="H11" s="405" t="n">
        <f aca="false">SUM(H6:H10)</f>
        <v>0</v>
      </c>
      <c r="I11" s="404" t="n">
        <f aca="false">SUM(I6:I10)</f>
        <v>0</v>
      </c>
      <c r="J11" s="405" t="n">
        <f aca="false">SUM(J6:J10)</f>
        <v>0</v>
      </c>
      <c r="AA11" s="404" t="n">
        <f aca="false">SUM(AA6:AA10)</f>
        <v>0</v>
      </c>
      <c r="AB11" s="405" t="n">
        <f aca="false">SUM(AB6:AB10)</f>
        <v>0</v>
      </c>
      <c r="AC11" s="404" t="n">
        <f aca="false">SUM(AC6:AC10)</f>
        <v>0</v>
      </c>
      <c r="AD11" s="405" t="n">
        <f aca="false">SUM(AD6:AD10)</f>
        <v>0</v>
      </c>
      <c r="AE11" s="404" t="n">
        <f aca="false">SUM(AE6:AE10)</f>
        <v>0</v>
      </c>
      <c r="AF11" s="405" t="n">
        <f aca="false">SUM(AF6:AF10)</f>
        <v>0</v>
      </c>
      <c r="AG11" s="404" t="n">
        <f aca="false">SUM(AG6:AG10)</f>
        <v>0</v>
      </c>
      <c r="AH11" s="405" t="n">
        <f aca="false">SUM(AH6:AH10)</f>
        <v>0</v>
      </c>
    </row>
    <row r="12" customFormat="false" ht="8.25" hidden="false" customHeight="true" outlineLevel="0" collapsed="false">
      <c r="A12" s="406"/>
    </row>
    <row r="13" customFormat="false" ht="13.2" hidden="false" customHeight="false" outlineLevel="0" collapsed="false">
      <c r="A13" s="407"/>
    </row>
    <row r="14" customFormat="false" ht="13.8" hidden="false" customHeight="false" outlineLevel="0" collapsed="false">
      <c r="A14" s="408" t="s">
        <v>373</v>
      </c>
      <c r="B14" s="408"/>
      <c r="C14" s="408"/>
      <c r="D14" s="408"/>
      <c r="E14" s="408"/>
      <c r="F14" s="408"/>
      <c r="G14" s="408"/>
      <c r="H14" s="408"/>
      <c r="I14" s="408"/>
      <c r="J14" s="408"/>
      <c r="K14" s="408"/>
      <c r="L14" s="408"/>
      <c r="M14" s="408"/>
      <c r="N14" s="408"/>
      <c r="O14" s="408"/>
      <c r="P14" s="408"/>
      <c r="Q14" s="408"/>
      <c r="R14" s="408"/>
      <c r="S14" s="408"/>
      <c r="T14" s="408"/>
      <c r="U14" s="408"/>
      <c r="V14" s="408"/>
      <c r="W14" s="408"/>
      <c r="X14" s="408"/>
      <c r="Y14" s="408"/>
      <c r="Z14" s="408"/>
      <c r="AA14" s="408"/>
      <c r="AB14" s="408"/>
      <c r="AC14" s="408"/>
    </row>
    <row r="15" customFormat="false" ht="13.8" hidden="false" customHeight="false" outlineLevel="0" collapsed="false">
      <c r="A15" s="409"/>
      <c r="B15" s="409"/>
      <c r="C15" s="409"/>
      <c r="D15" s="409"/>
      <c r="E15" s="409"/>
      <c r="F15" s="409"/>
      <c r="G15" s="409"/>
      <c r="H15" s="409"/>
      <c r="I15" s="409"/>
      <c r="J15" s="409"/>
      <c r="K15" s="409"/>
      <c r="L15" s="409"/>
      <c r="M15" s="409"/>
      <c r="N15" s="409"/>
      <c r="O15" s="409"/>
      <c r="P15" s="409"/>
      <c r="Q15" s="409"/>
      <c r="R15" s="409"/>
      <c r="S15" s="409"/>
      <c r="T15" s="409"/>
      <c r="U15" s="409"/>
      <c r="V15" s="409"/>
      <c r="W15" s="409"/>
      <c r="X15" s="409"/>
      <c r="Y15" s="409"/>
      <c r="Z15" s="409"/>
      <c r="AA15" s="409"/>
      <c r="AB15" s="409"/>
      <c r="AC15" s="409"/>
    </row>
    <row r="17" customFormat="false" ht="30" hidden="false" customHeight="true" outlineLevel="0" collapsed="false">
      <c r="A17" s="260"/>
      <c r="C17" s="410"/>
      <c r="D17" s="410"/>
      <c r="E17" s="410"/>
      <c r="F17" s="410"/>
      <c r="G17" s="411"/>
      <c r="H17" s="411"/>
      <c r="I17" s="411"/>
      <c r="J17" s="411"/>
      <c r="K17" s="411"/>
      <c r="L17" s="411"/>
    </row>
    <row r="18" customFormat="false" ht="24.75" hidden="false" customHeight="true" outlineLevel="0" collapsed="false">
      <c r="A18" s="376"/>
      <c r="B18" s="377"/>
      <c r="D18" s="412"/>
      <c r="E18" s="412"/>
      <c r="F18" s="412"/>
      <c r="G18" s="412"/>
      <c r="H18" s="412"/>
      <c r="I18" s="413"/>
      <c r="J18" s="413"/>
      <c r="K18" s="413"/>
      <c r="L18" s="414"/>
      <c r="AA18" s="413"/>
      <c r="AB18" s="413"/>
      <c r="AC18" s="413"/>
      <c r="AD18" s="413"/>
      <c r="AE18" s="413"/>
      <c r="AF18" s="413"/>
      <c r="AG18" s="413"/>
      <c r="AH18" s="413"/>
      <c r="AI18" s="413"/>
      <c r="AJ18" s="414"/>
    </row>
    <row r="19" customFormat="false" ht="52.5" hidden="false" customHeight="true" outlineLevel="0" collapsed="false">
      <c r="A19" s="381" t="s">
        <v>362</v>
      </c>
      <c r="B19" s="382" t="s">
        <v>302</v>
      </c>
      <c r="C19" s="383" t="s">
        <v>374</v>
      </c>
      <c r="D19" s="383"/>
      <c r="E19" s="383" t="s">
        <v>375</v>
      </c>
      <c r="F19" s="383"/>
      <c r="G19" s="383" t="s">
        <v>376</v>
      </c>
      <c r="H19" s="383"/>
      <c r="I19" s="383" t="s">
        <v>377</v>
      </c>
      <c r="J19" s="383"/>
      <c r="K19" s="384" t="s">
        <v>378</v>
      </c>
      <c r="L19" s="384"/>
      <c r="AA19" s="383" t="s">
        <v>379</v>
      </c>
      <c r="AB19" s="383"/>
      <c r="AC19" s="383" t="s">
        <v>380</v>
      </c>
      <c r="AD19" s="383"/>
      <c r="AE19" s="383" t="s">
        <v>381</v>
      </c>
      <c r="AF19" s="383"/>
      <c r="AG19" s="383" t="s">
        <v>382</v>
      </c>
      <c r="AH19" s="383"/>
      <c r="AI19" s="384" t="s">
        <v>383</v>
      </c>
      <c r="AJ19" s="384"/>
    </row>
    <row r="20" customFormat="false" ht="20.25" hidden="false" customHeight="true" outlineLevel="0" collapsed="false">
      <c r="A20" s="385"/>
      <c r="B20" s="386"/>
      <c r="C20" s="387" t="s">
        <v>306</v>
      </c>
      <c r="D20" s="389" t="s">
        <v>307</v>
      </c>
      <c r="E20" s="387" t="s">
        <v>306</v>
      </c>
      <c r="F20" s="389" t="s">
        <v>307</v>
      </c>
      <c r="G20" s="387" t="s">
        <v>306</v>
      </c>
      <c r="H20" s="389" t="s">
        <v>307</v>
      </c>
      <c r="I20" s="387" t="s">
        <v>306</v>
      </c>
      <c r="J20" s="389" t="s">
        <v>307</v>
      </c>
      <c r="K20" s="387" t="s">
        <v>306</v>
      </c>
      <c r="L20" s="389" t="s">
        <v>307</v>
      </c>
      <c r="AA20" s="387" t="s">
        <v>306</v>
      </c>
      <c r="AB20" s="389" t="s">
        <v>307</v>
      </c>
      <c r="AC20" s="387" t="s">
        <v>306</v>
      </c>
      <c r="AD20" s="389" t="s">
        <v>307</v>
      </c>
      <c r="AE20" s="387" t="s">
        <v>306</v>
      </c>
      <c r="AF20" s="389" t="s">
        <v>307</v>
      </c>
      <c r="AG20" s="387" t="s">
        <v>306</v>
      </c>
      <c r="AH20" s="389" t="s">
        <v>307</v>
      </c>
      <c r="AI20" s="387" t="s">
        <v>306</v>
      </c>
      <c r="AJ20" s="389" t="s">
        <v>307</v>
      </c>
    </row>
    <row r="21" customFormat="false" ht="20.25" hidden="false" customHeight="true" outlineLevel="0" collapsed="false">
      <c r="A21" s="390" t="s">
        <v>330</v>
      </c>
      <c r="B21" s="415" t="s">
        <v>367</v>
      </c>
      <c r="C21" s="416" t="n">
        <f aca="false">ROUND(AA21,0)</f>
        <v>0</v>
      </c>
      <c r="D21" s="417" t="n">
        <f aca="false">ROUND(AB21,0)</f>
        <v>0</v>
      </c>
      <c r="E21" s="416" t="n">
        <f aca="false">ROUND(AC21,0)</f>
        <v>0</v>
      </c>
      <c r="F21" s="417" t="n">
        <f aca="false">ROUND(AD21,0)</f>
        <v>0</v>
      </c>
      <c r="G21" s="416" t="n">
        <f aca="false">ROUND(AE21,0)</f>
        <v>0</v>
      </c>
      <c r="H21" s="417" t="n">
        <f aca="false">ROUND(AF21,0)</f>
        <v>0</v>
      </c>
      <c r="I21" s="416" t="n">
        <f aca="false">ROUND(AG21,0)</f>
        <v>0</v>
      </c>
      <c r="J21" s="417" t="n">
        <f aca="false">ROUND(AH21,0)</f>
        <v>0</v>
      </c>
      <c r="K21" s="416" t="n">
        <f aca="false">ROUND(AI21,0)</f>
        <v>0</v>
      </c>
      <c r="L21" s="417" t="n">
        <f aca="false">ROUND(AJ21,0)</f>
        <v>0</v>
      </c>
      <c r="AA21" s="418"/>
      <c r="AB21" s="419"/>
      <c r="AC21" s="418"/>
      <c r="AD21" s="419"/>
      <c r="AE21" s="418"/>
      <c r="AF21" s="419"/>
      <c r="AG21" s="418"/>
      <c r="AH21" s="419"/>
      <c r="AI21" s="418"/>
      <c r="AJ21" s="419"/>
    </row>
    <row r="22" customFormat="false" ht="20.25" hidden="false" customHeight="true" outlineLevel="0" collapsed="false">
      <c r="A22" s="390" t="s">
        <v>332</v>
      </c>
      <c r="B22" s="391" t="s">
        <v>368</v>
      </c>
      <c r="C22" s="420" t="n">
        <f aca="false">ROUND(AA22,0)</f>
        <v>0</v>
      </c>
      <c r="D22" s="421" t="n">
        <f aca="false">ROUND(AB22,0)</f>
        <v>0</v>
      </c>
      <c r="E22" s="420" t="n">
        <f aca="false">ROUND(AC22,0)</f>
        <v>0</v>
      </c>
      <c r="F22" s="421" t="n">
        <f aca="false">ROUND(AD22,0)</f>
        <v>0</v>
      </c>
      <c r="G22" s="420" t="n">
        <f aca="false">ROUND(AE22,0)</f>
        <v>0</v>
      </c>
      <c r="H22" s="421" t="n">
        <f aca="false">ROUND(AF22,0)</f>
        <v>0</v>
      </c>
      <c r="I22" s="420" t="n">
        <f aca="false">ROUND(AG22,0)</f>
        <v>0</v>
      </c>
      <c r="J22" s="421" t="n">
        <f aca="false">ROUND(AH22,0)</f>
        <v>0</v>
      </c>
      <c r="K22" s="420" t="n">
        <f aca="false">ROUND(AI22,0)</f>
        <v>0</v>
      </c>
      <c r="L22" s="421" t="n">
        <f aca="false">ROUND(AJ22,0)</f>
        <v>0</v>
      </c>
      <c r="AA22" s="422"/>
      <c r="AB22" s="423"/>
      <c r="AC22" s="422"/>
      <c r="AD22" s="423"/>
      <c r="AE22" s="422"/>
      <c r="AF22" s="423"/>
      <c r="AG22" s="422"/>
      <c r="AH22" s="423"/>
      <c r="AI22" s="422"/>
      <c r="AJ22" s="423"/>
    </row>
    <row r="23" customFormat="false" ht="20.25" hidden="false" customHeight="true" outlineLevel="0" collapsed="false">
      <c r="A23" s="390" t="s">
        <v>334</v>
      </c>
      <c r="B23" s="391" t="s">
        <v>369</v>
      </c>
      <c r="C23" s="424" t="n">
        <f aca="false">ROUND(AA23,0)</f>
        <v>0</v>
      </c>
      <c r="D23" s="417" t="n">
        <f aca="false">ROUND(AB23,0)</f>
        <v>0</v>
      </c>
      <c r="E23" s="424" t="n">
        <f aca="false">ROUND(AC23,0)</f>
        <v>0</v>
      </c>
      <c r="F23" s="417" t="n">
        <f aca="false">ROUND(AD23,0)</f>
        <v>0</v>
      </c>
      <c r="G23" s="424" t="n">
        <f aca="false">ROUND(AE23,0)</f>
        <v>0</v>
      </c>
      <c r="H23" s="417" t="n">
        <f aca="false">ROUND(AF23,0)</f>
        <v>0</v>
      </c>
      <c r="I23" s="424" t="n">
        <f aca="false">ROUND(AG23,0)</f>
        <v>0</v>
      </c>
      <c r="J23" s="417" t="n">
        <f aca="false">ROUND(AH23,0)</f>
        <v>0</v>
      </c>
      <c r="K23" s="424" t="n">
        <f aca="false">ROUND(AI23,0)</f>
        <v>0</v>
      </c>
      <c r="L23" s="417" t="n">
        <f aca="false">ROUND(AJ23,0)</f>
        <v>0</v>
      </c>
      <c r="AA23" s="425"/>
      <c r="AB23" s="419"/>
      <c r="AC23" s="425"/>
      <c r="AD23" s="419"/>
      <c r="AE23" s="425"/>
      <c r="AF23" s="419"/>
      <c r="AG23" s="425"/>
      <c r="AH23" s="419"/>
      <c r="AI23" s="425"/>
      <c r="AJ23" s="419"/>
    </row>
    <row r="24" customFormat="false" ht="20.25" hidden="false" customHeight="true" outlineLevel="0" collapsed="false">
      <c r="A24" s="390" t="s">
        <v>336</v>
      </c>
      <c r="B24" s="391" t="s">
        <v>370</v>
      </c>
      <c r="C24" s="426" t="n">
        <f aca="false">ROUND(AA24,0)</f>
        <v>0</v>
      </c>
      <c r="D24" s="421" t="n">
        <f aca="false">ROUND(AB24,0)</f>
        <v>0</v>
      </c>
      <c r="E24" s="426" t="n">
        <f aca="false">ROUND(AC24,0)</f>
        <v>0</v>
      </c>
      <c r="F24" s="421" t="n">
        <f aca="false">ROUND(AD24,0)</f>
        <v>0</v>
      </c>
      <c r="G24" s="426" t="n">
        <f aca="false">ROUND(AE24,0)</f>
        <v>0</v>
      </c>
      <c r="H24" s="421" t="n">
        <f aca="false">ROUND(AF24,0)</f>
        <v>0</v>
      </c>
      <c r="I24" s="426" t="n">
        <f aca="false">ROUND(AG24,0)</f>
        <v>0</v>
      </c>
      <c r="J24" s="421" t="n">
        <f aca="false">ROUND(AH24,0)</f>
        <v>0</v>
      </c>
      <c r="K24" s="426" t="n">
        <f aca="false">ROUND(AI24,0)</f>
        <v>0</v>
      </c>
      <c r="L24" s="421" t="n">
        <f aca="false">ROUND(AJ24,0)</f>
        <v>0</v>
      </c>
      <c r="AA24" s="427"/>
      <c r="AB24" s="423"/>
      <c r="AC24" s="427"/>
      <c r="AD24" s="423"/>
      <c r="AE24" s="427"/>
      <c r="AF24" s="423"/>
      <c r="AG24" s="427"/>
      <c r="AH24" s="423"/>
      <c r="AI24" s="427"/>
      <c r="AJ24" s="423"/>
    </row>
    <row r="25" customFormat="false" ht="20.25" hidden="false" customHeight="true" outlineLevel="0" collapsed="false">
      <c r="A25" s="390" t="s">
        <v>371</v>
      </c>
      <c r="B25" s="402" t="s">
        <v>372</v>
      </c>
      <c r="C25" s="426" t="n">
        <f aca="false">ROUND(AA25,0)</f>
        <v>0</v>
      </c>
      <c r="D25" s="421" t="n">
        <f aca="false">ROUND(AB25,0)</f>
        <v>0</v>
      </c>
      <c r="E25" s="426" t="n">
        <f aca="false">ROUND(AC25,0)</f>
        <v>0</v>
      </c>
      <c r="F25" s="421" t="n">
        <f aca="false">ROUND(AD25,0)</f>
        <v>0</v>
      </c>
      <c r="G25" s="426" t="n">
        <f aca="false">ROUND(AE25,0)</f>
        <v>0</v>
      </c>
      <c r="H25" s="421" t="n">
        <f aca="false">ROUND(AF25,0)</f>
        <v>0</v>
      </c>
      <c r="I25" s="426" t="n">
        <f aca="false">ROUND(AG25,0)</f>
        <v>0</v>
      </c>
      <c r="J25" s="421" t="n">
        <f aca="false">ROUND(AH25,0)</f>
        <v>0</v>
      </c>
      <c r="K25" s="426" t="n">
        <f aca="false">ROUND(AI25,0)</f>
        <v>0</v>
      </c>
      <c r="L25" s="421" t="n">
        <f aca="false">ROUND(AJ25,0)</f>
        <v>0</v>
      </c>
      <c r="AA25" s="427"/>
      <c r="AB25" s="423"/>
      <c r="AC25" s="427"/>
      <c r="AD25" s="423"/>
      <c r="AE25" s="427"/>
      <c r="AF25" s="423"/>
      <c r="AG25" s="427"/>
      <c r="AH25" s="423"/>
      <c r="AI25" s="427"/>
      <c r="AJ25" s="423"/>
    </row>
    <row r="26" customFormat="false" ht="33" hidden="false" customHeight="true" outlineLevel="0" collapsed="false">
      <c r="A26" s="403" t="s">
        <v>342</v>
      </c>
      <c r="B26" s="292"/>
      <c r="C26" s="404" t="n">
        <f aca="false">SUM(C21:C25)</f>
        <v>0</v>
      </c>
      <c r="D26" s="428" t="n">
        <f aca="false">SUM(D21:D25)</f>
        <v>0</v>
      </c>
      <c r="E26" s="404" t="n">
        <f aca="false">SUM(E21:E25)</f>
        <v>0</v>
      </c>
      <c r="F26" s="428" t="n">
        <f aca="false">SUM(F21:F25)</f>
        <v>0</v>
      </c>
      <c r="G26" s="404" t="n">
        <f aca="false">SUM(G21:G25)</f>
        <v>0</v>
      </c>
      <c r="H26" s="428" t="n">
        <f aca="false">SUM(H21:H25)</f>
        <v>0</v>
      </c>
      <c r="I26" s="404" t="n">
        <f aca="false">SUM(I21:I25)</f>
        <v>0</v>
      </c>
      <c r="J26" s="428" t="n">
        <f aca="false">SUM(J21:J25)</f>
        <v>0</v>
      </c>
      <c r="K26" s="404" t="n">
        <f aca="false">SUM(K21:K25)</f>
        <v>0</v>
      </c>
      <c r="L26" s="428" t="n">
        <f aca="false">SUM(L21:L25)</f>
        <v>0</v>
      </c>
      <c r="AA26" s="429" t="n">
        <f aca="false">SUM(AA21:AA25)</f>
        <v>0</v>
      </c>
      <c r="AB26" s="430" t="n">
        <f aca="false">SUM(AB21:AB25)</f>
        <v>0</v>
      </c>
      <c r="AC26" s="429" t="n">
        <f aca="false">SUM(AC21:AC25)</f>
        <v>0</v>
      </c>
      <c r="AD26" s="430" t="n">
        <f aca="false">SUM(AD21:AD25)</f>
        <v>0</v>
      </c>
      <c r="AE26" s="429" t="n">
        <f aca="false">SUM(AE21:AE25)</f>
        <v>0</v>
      </c>
      <c r="AF26" s="430" t="n">
        <f aca="false">SUM(AF21:AF25)</f>
        <v>0</v>
      </c>
      <c r="AG26" s="429" t="n">
        <f aca="false">SUM(AG21:AG25)</f>
        <v>0</v>
      </c>
      <c r="AH26" s="430" t="n">
        <f aca="false">SUM(AH21:AH25)</f>
        <v>0</v>
      </c>
      <c r="AI26" s="429" t="n">
        <f aca="false">SUM(AI21:AI25)</f>
        <v>0</v>
      </c>
      <c r="AJ26" s="430" t="n">
        <f aca="false">SUM(AJ21:AJ25)</f>
        <v>0</v>
      </c>
    </row>
    <row r="27" customFormat="false" ht="8.25" hidden="false" customHeight="true" outlineLevel="0" collapsed="false">
      <c r="A27" s="406"/>
    </row>
    <row r="28" customFormat="false" ht="13.2" hidden="false" customHeight="false" outlineLevel="0" collapsed="false">
      <c r="A28" s="407" t="s">
        <v>384</v>
      </c>
    </row>
    <row r="29" customFormat="false" ht="13.2" hidden="false" customHeight="false" outlineLevel="0" collapsed="false">
      <c r="A29" s="407" t="s">
        <v>385</v>
      </c>
    </row>
  </sheetData>
  <sheetProtection algorithmName="SHA-512" hashValue="+4fOrgZGHerwvIPNY95G6A2abdDWS5nX5gQwQi7qVH7WkdfTM3bobDCBlOsqfWdvXwB0z1/rdirDgvATCzAgTQ==" saltValue="aCec0JzXKgS4ORVlHrTNqQ==" spinCount="100000" sheet="true" formatColumns="false" selectLockedCells="true"/>
  <mergeCells count="22">
    <mergeCell ref="C3:J3"/>
    <mergeCell ref="Y3:AH3"/>
    <mergeCell ref="C4:D4"/>
    <mergeCell ref="E4:F4"/>
    <mergeCell ref="G4:H4"/>
    <mergeCell ref="I4:J4"/>
    <mergeCell ref="AA4:AB4"/>
    <mergeCell ref="AC4:AD4"/>
    <mergeCell ref="AE4:AF4"/>
    <mergeCell ref="AG4:AH4"/>
    <mergeCell ref="A14:AC14"/>
    <mergeCell ref="G17:L17"/>
    <mergeCell ref="C19:D19"/>
    <mergeCell ref="E19:F19"/>
    <mergeCell ref="G19:H19"/>
    <mergeCell ref="I19:J19"/>
    <mergeCell ref="K19:L19"/>
    <mergeCell ref="AA19:AB19"/>
    <mergeCell ref="AC19:AD19"/>
    <mergeCell ref="AE19:AF19"/>
    <mergeCell ref="AG19:AH19"/>
    <mergeCell ref="AI19:AJ19"/>
  </mergeCells>
  <dataValidations count="2">
    <dataValidation allowBlank="true" operator="between" prompt="Inserire solo numeri decimali con due cifre dopo la virgola" promptTitle="ATTENZIONE!" showDropDown="false" showErrorMessage="true" showInputMessage="false" sqref="C21:L25 AA21:AJ25" type="whole">
      <formula1>0</formula1>
      <formula2>9999999</formula2>
    </dataValidation>
    <dataValidation allowBlank="true" operator="between" prompt="Inserire solo numeri decimali con due cifre dopo la virgola" promptTitle="ATTENZIONE!" showDropDown="false" showErrorMessage="true" showInputMessage="true" sqref="C6:J10 AA6:AH10" type="decimal">
      <formula1>0</formula1>
      <formula2>9999999</formula2>
    </dataValidation>
  </dataValidations>
  <printOptions headings="false" gridLines="false" gridLinesSet="true" horizontalCentered="true" verticalCentered="true"/>
  <pageMargins left="0" right="0" top="0.196527777777778" bottom="0.315277777777778" header="0.511805555555555" footer="0.511805555555555"/>
  <pageSetup paperSize="9" scale="9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sheetPr filterMode="false">
    <pageSetUpPr fitToPage="false"/>
  </sheetPr>
  <dimension ref="A1:T32"/>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D12" activeCellId="0" sqref="D12"/>
    </sheetView>
  </sheetViews>
  <sheetFormatPr defaultColWidth="9.296875" defaultRowHeight="10.2" zeroHeight="false" outlineLevelRow="0" outlineLevelCol="0"/>
  <cols>
    <col collapsed="false" customWidth="true" hidden="false" outlineLevel="0" max="1" min="1" style="431" width="6.15"/>
    <col collapsed="false" customWidth="true" hidden="false" outlineLevel="0" max="2" min="2" style="114" width="13"/>
    <col collapsed="false" customWidth="true" hidden="false" outlineLevel="0" max="3" min="3" style="114" width="57.99"/>
    <col collapsed="false" customWidth="true" hidden="false" outlineLevel="0" max="11" min="4" style="114" width="13.43"/>
    <col collapsed="false" customWidth="true" hidden="true" outlineLevel="0" max="19" min="12" style="114" width="7.72"/>
    <col collapsed="false" customWidth="false" hidden="true" outlineLevel="0" max="20" min="20" style="114" width="9.29"/>
    <col collapsed="false" customWidth="false" hidden="false" outlineLevel="0" max="1024" min="21" style="114" width="9.29"/>
  </cols>
  <sheetData>
    <row r="1" customFormat="false" ht="23.25" hidden="false" customHeight="true" outlineLevel="0" collapsed="false">
      <c r="A1" s="431" t="str">
        <f aca="false">SI_1!A2</f>
        <v>RALN</v>
      </c>
      <c r="B1" s="432" t="str">
        <f aca="false">t1!A1</f>
        <v>REGIONI ED AUTONOMIE LOCALI - anno 2023</v>
      </c>
      <c r="C1" s="432"/>
      <c r="D1" s="432"/>
      <c r="E1" s="432"/>
      <c r="F1" s="432"/>
      <c r="G1" s="432"/>
      <c r="H1" s="432"/>
      <c r="I1" s="432"/>
      <c r="J1" s="432"/>
      <c r="K1" s="432"/>
      <c r="L1" s="432"/>
      <c r="M1" s="432"/>
      <c r="N1" s="432"/>
      <c r="O1" s="432"/>
      <c r="P1" s="432"/>
      <c r="Q1" s="432"/>
      <c r="R1" s="432"/>
      <c r="S1" s="432"/>
    </row>
    <row r="3" customFormat="false" ht="23.25" hidden="false" customHeight="true" outlineLevel="0" collapsed="false">
      <c r="D3" s="433"/>
      <c r="E3" s="433"/>
      <c r="F3" s="433"/>
      <c r="G3" s="433"/>
      <c r="H3" s="433"/>
      <c r="I3" s="433"/>
      <c r="J3" s="434"/>
      <c r="K3" s="434"/>
      <c r="M3" s="435"/>
      <c r="N3" s="435"/>
      <c r="O3" s="435"/>
      <c r="P3" s="435"/>
      <c r="Q3" s="435"/>
      <c r="R3" s="435"/>
    </row>
    <row r="4" customFormat="false" ht="11.4" hidden="false" customHeight="false" outlineLevel="0" collapsed="false">
      <c r="D4" s="436"/>
    </row>
    <row r="6" customFormat="false" ht="15" hidden="true" customHeight="true" outlineLevel="0" collapsed="false">
      <c r="B6" s="437"/>
      <c r="C6" s="437"/>
      <c r="D6" s="438"/>
      <c r="E6" s="438"/>
      <c r="F6" s="438"/>
      <c r="G6" s="438"/>
      <c r="H6" s="438"/>
      <c r="I6" s="438"/>
      <c r="J6" s="438"/>
      <c r="K6" s="438"/>
      <c r="L6" s="438"/>
      <c r="M6" s="438"/>
      <c r="N6" s="438"/>
      <c r="O6" s="438"/>
      <c r="P6" s="438"/>
      <c r="Q6" s="438"/>
      <c r="R6" s="438"/>
      <c r="S6" s="438"/>
    </row>
    <row r="7" customFormat="false" ht="13.5" hidden="true" customHeight="true" outlineLevel="0" collapsed="false">
      <c r="B7" s="437"/>
      <c r="C7" s="437"/>
      <c r="D7" s="438"/>
      <c r="E7" s="438"/>
      <c r="F7" s="438"/>
      <c r="G7" s="438"/>
      <c r="H7" s="438"/>
      <c r="I7" s="438"/>
      <c r="J7" s="438"/>
      <c r="K7" s="438"/>
      <c r="L7" s="438"/>
      <c r="M7" s="438"/>
      <c r="N7" s="438"/>
      <c r="O7" s="438"/>
      <c r="P7" s="438"/>
      <c r="Q7" s="438"/>
      <c r="R7" s="438"/>
      <c r="S7" s="438"/>
    </row>
    <row r="8" customFormat="false" ht="60" hidden="false" customHeight="true" outlineLevel="0" collapsed="false">
      <c r="B8" s="437" t="s">
        <v>386</v>
      </c>
      <c r="C8" s="437"/>
      <c r="D8" s="439" t="s">
        <v>387</v>
      </c>
      <c r="E8" s="439"/>
      <c r="F8" s="440" t="s">
        <v>388</v>
      </c>
      <c r="G8" s="440"/>
      <c r="H8" s="440" t="s">
        <v>389</v>
      </c>
      <c r="I8" s="440"/>
      <c r="J8" s="441" t="s">
        <v>390</v>
      </c>
      <c r="K8" s="441"/>
      <c r="L8" s="442"/>
      <c r="M8" s="442"/>
      <c r="N8" s="440"/>
      <c r="O8" s="440"/>
      <c r="P8" s="440"/>
      <c r="Q8" s="440"/>
      <c r="R8" s="441"/>
      <c r="S8" s="441"/>
    </row>
    <row r="9" customFormat="false" ht="12" hidden="false" customHeight="true" outlineLevel="0" collapsed="false">
      <c r="B9" s="443" t="s">
        <v>391</v>
      </c>
      <c r="C9" s="443"/>
      <c r="D9" s="439" t="s">
        <v>392</v>
      </c>
      <c r="E9" s="444" t="s">
        <v>393</v>
      </c>
      <c r="F9" s="440" t="s">
        <v>392</v>
      </c>
      <c r="G9" s="444" t="s">
        <v>393</v>
      </c>
      <c r="H9" s="440" t="s">
        <v>392</v>
      </c>
      <c r="I9" s="444" t="s">
        <v>393</v>
      </c>
      <c r="J9" s="440" t="s">
        <v>392</v>
      </c>
      <c r="K9" s="445" t="s">
        <v>393</v>
      </c>
      <c r="L9" s="439"/>
      <c r="M9" s="444"/>
      <c r="N9" s="440"/>
      <c r="O9" s="444"/>
      <c r="P9" s="440"/>
      <c r="Q9" s="444"/>
      <c r="R9" s="440"/>
      <c r="S9" s="445"/>
    </row>
    <row r="10" customFormat="false" ht="22.95" hidden="true" customHeight="true" outlineLevel="0" collapsed="false">
      <c r="A10" s="431" t="s">
        <v>394</v>
      </c>
      <c r="B10" s="443" t="s">
        <v>395</v>
      </c>
      <c r="C10" s="443"/>
      <c r="D10" s="446"/>
      <c r="E10" s="447"/>
      <c r="F10" s="447"/>
      <c r="G10" s="447"/>
      <c r="H10" s="448"/>
      <c r="I10" s="448"/>
      <c r="J10" s="448"/>
      <c r="K10" s="449"/>
      <c r="L10" s="442"/>
      <c r="M10" s="444"/>
      <c r="N10" s="440"/>
      <c r="O10" s="444"/>
      <c r="P10" s="440"/>
      <c r="Q10" s="444"/>
      <c r="R10" s="440"/>
      <c r="S10" s="450"/>
    </row>
    <row r="11" customFormat="false" ht="8.1" hidden="false" customHeight="true" outlineLevel="0" collapsed="false">
      <c r="B11" s="451"/>
      <c r="C11" s="451"/>
      <c r="D11" s="451"/>
      <c r="E11" s="451"/>
      <c r="F11" s="451"/>
      <c r="G11" s="451"/>
      <c r="H11" s="451"/>
      <c r="I11" s="451"/>
      <c r="J11" s="451"/>
      <c r="K11" s="451"/>
      <c r="L11" s="451"/>
      <c r="M11" s="451"/>
      <c r="N11" s="451"/>
      <c r="O11" s="451"/>
      <c r="P11" s="451"/>
      <c r="Q11" s="451"/>
      <c r="R11" s="451"/>
      <c r="S11" s="451"/>
    </row>
    <row r="12" customFormat="false" ht="11.4" hidden="false" customHeight="false" outlineLevel="0" collapsed="false">
      <c r="A12" s="431" t="str">
        <f aca="false">t2!B6</f>
        <v>EQ</v>
      </c>
      <c r="B12" s="452"/>
      <c r="C12" s="453" t="str">
        <f aca="false">t2!A6</f>
        <v>FUNZIONARI ED ELEVATA QUALIFICAZIONE</v>
      </c>
      <c r="D12" s="454"/>
      <c r="E12" s="448"/>
      <c r="F12" s="448"/>
      <c r="G12" s="448"/>
      <c r="H12" s="448"/>
      <c r="I12" s="448"/>
      <c r="J12" s="448"/>
      <c r="K12" s="449"/>
      <c r="L12" s="455"/>
      <c r="M12" s="448"/>
      <c r="N12" s="448"/>
      <c r="O12" s="448"/>
      <c r="P12" s="448"/>
      <c r="Q12" s="448"/>
      <c r="R12" s="448"/>
      <c r="S12" s="449"/>
    </row>
    <row r="13" customFormat="false" ht="11.4" hidden="false" customHeight="false" outlineLevel="0" collapsed="false">
      <c r="A13" s="431" t="str">
        <f aca="false">t2!B7</f>
        <v>IR</v>
      </c>
      <c r="B13" s="452"/>
      <c r="C13" s="453" t="str">
        <f aca="false">t2!A7</f>
        <v>ISTRUTTORI</v>
      </c>
      <c r="D13" s="454"/>
      <c r="E13" s="448"/>
      <c r="F13" s="448"/>
      <c r="G13" s="448"/>
      <c r="H13" s="448"/>
      <c r="I13" s="448"/>
      <c r="J13" s="448"/>
      <c r="K13" s="449"/>
      <c r="L13" s="455"/>
      <c r="M13" s="448"/>
      <c r="N13" s="448"/>
      <c r="O13" s="448"/>
      <c r="P13" s="448"/>
      <c r="Q13" s="448"/>
      <c r="R13" s="448"/>
      <c r="S13" s="449"/>
    </row>
    <row r="14" customFormat="false" ht="11.4" hidden="false" customHeight="false" outlineLevel="0" collapsed="false">
      <c r="A14" s="431" t="str">
        <f aca="false">t2!B8</f>
        <v>OE</v>
      </c>
      <c r="B14" s="452"/>
      <c r="C14" s="453" t="str">
        <f aca="false">t2!A8</f>
        <v>OPERATORI ESPERTI</v>
      </c>
      <c r="D14" s="454"/>
      <c r="E14" s="448"/>
      <c r="F14" s="448"/>
      <c r="G14" s="448"/>
      <c r="H14" s="448"/>
      <c r="I14" s="448"/>
      <c r="J14" s="448"/>
      <c r="K14" s="449"/>
      <c r="L14" s="455"/>
      <c r="M14" s="448"/>
      <c r="N14" s="448"/>
      <c r="O14" s="448"/>
      <c r="P14" s="448"/>
      <c r="Q14" s="448"/>
      <c r="R14" s="448"/>
      <c r="S14" s="449"/>
    </row>
    <row r="15" customFormat="false" ht="11.4" hidden="false" customHeight="false" outlineLevel="0" collapsed="false">
      <c r="A15" s="431" t="str">
        <f aca="false">t2!B9</f>
        <v>OP</v>
      </c>
      <c r="B15" s="452"/>
      <c r="C15" s="453" t="str">
        <f aca="false">t2!A9</f>
        <v>OPERATORI</v>
      </c>
      <c r="D15" s="454"/>
      <c r="E15" s="448"/>
      <c r="F15" s="448"/>
      <c r="G15" s="448"/>
      <c r="H15" s="448"/>
      <c r="I15" s="448"/>
      <c r="J15" s="448"/>
      <c r="K15" s="449"/>
      <c r="L15" s="456"/>
      <c r="M15" s="457"/>
      <c r="N15" s="457"/>
      <c r="O15" s="457"/>
      <c r="P15" s="457"/>
      <c r="Q15" s="457"/>
      <c r="R15" s="457"/>
      <c r="S15" s="458"/>
    </row>
    <row r="16" customFormat="false" ht="12" hidden="false" customHeight="false" outlineLevel="0" collapsed="false">
      <c r="A16" s="431" t="str">
        <f aca="false">t2!B10</f>
        <v>PC</v>
      </c>
      <c r="B16" s="452"/>
      <c r="C16" s="453" t="str">
        <f aca="false">t2!A10</f>
        <v>PERSONALE CONTRATTISTA</v>
      </c>
      <c r="D16" s="454"/>
      <c r="E16" s="448"/>
      <c r="F16" s="448"/>
      <c r="G16" s="448"/>
      <c r="H16" s="448"/>
      <c r="I16" s="448"/>
      <c r="J16" s="448"/>
      <c r="K16" s="449"/>
      <c r="L16" s="459"/>
      <c r="M16" s="460"/>
      <c r="N16" s="460"/>
      <c r="O16" s="460"/>
      <c r="P16" s="460"/>
      <c r="Q16" s="460"/>
      <c r="R16" s="460"/>
      <c r="S16" s="461"/>
    </row>
    <row r="17" customFormat="false" ht="11.4" hidden="false" customHeight="false" outlineLevel="0" collapsed="false">
      <c r="B17" s="452"/>
      <c r="C17" s="462"/>
      <c r="D17" s="463"/>
      <c r="E17" s="464"/>
      <c r="F17" s="465"/>
      <c r="G17" s="464"/>
      <c r="H17" s="466"/>
      <c r="I17" s="464"/>
      <c r="J17" s="466"/>
      <c r="K17" s="464"/>
      <c r="L17" s="467"/>
      <c r="M17" s="468"/>
      <c r="N17" s="468"/>
      <c r="O17" s="468"/>
      <c r="P17" s="468"/>
      <c r="Q17" s="468"/>
      <c r="R17" s="468"/>
      <c r="S17" s="469"/>
    </row>
    <row r="18" customFormat="false" ht="13.2" hidden="false" customHeight="false" outlineLevel="0" collapsed="false">
      <c r="B18" s="452"/>
      <c r="C18" s="470" t="s">
        <v>396</v>
      </c>
      <c r="D18" s="471" t="n">
        <f aca="false">SUM(D12:D16)</f>
        <v>0</v>
      </c>
      <c r="E18" s="472" t="n">
        <f aca="false">SUM(E12:E16)</f>
        <v>0</v>
      </c>
      <c r="F18" s="471" t="n">
        <f aca="false">SUM(F12:F16)</f>
        <v>0</v>
      </c>
      <c r="G18" s="472" t="n">
        <f aca="false">SUM(G12:G16)</f>
        <v>0</v>
      </c>
      <c r="H18" s="471" t="n">
        <f aca="false">SUM(H12:H16)</f>
        <v>0</v>
      </c>
      <c r="I18" s="472" t="n">
        <f aca="false">SUM(I12:I16)</f>
        <v>0</v>
      </c>
      <c r="J18" s="471" t="n">
        <f aca="false">SUM(J12:J16)</f>
        <v>0</v>
      </c>
      <c r="K18" s="473" t="n">
        <f aca="false">SUM(K12:K16)</f>
        <v>0</v>
      </c>
      <c r="L18" s="474"/>
      <c r="M18" s="475"/>
      <c r="N18" s="475"/>
      <c r="O18" s="475"/>
      <c r="P18" s="475"/>
      <c r="Q18" s="475"/>
      <c r="R18" s="475"/>
      <c r="S18" s="476"/>
      <c r="T18" s="477" t="n">
        <f aca="false">SUM(D18:S18)</f>
        <v>0</v>
      </c>
    </row>
    <row r="19" customFormat="false" ht="10.8" hidden="false" customHeight="false" outlineLevel="0" collapsed="false"/>
    <row r="26" customFormat="false" ht="16.5" hidden="false" customHeight="true" outlineLevel="0" collapsed="false"/>
    <row r="27" customFormat="false" ht="13.2" hidden="false" customHeight="false" outlineLevel="0" collapsed="false">
      <c r="F27" s="478"/>
      <c r="G27" s="478"/>
    </row>
    <row r="28" customFormat="false" ht="13.2" hidden="false" customHeight="false" outlineLevel="0" collapsed="false">
      <c r="F28" s="478"/>
      <c r="G28" s="478"/>
    </row>
    <row r="30" customFormat="false" ht="13.2" hidden="false" customHeight="false" outlineLevel="0" collapsed="false">
      <c r="F30" s="478"/>
      <c r="G30" s="478"/>
    </row>
    <row r="32" customFormat="false" ht="13.2" hidden="false" customHeight="false" outlineLevel="0" collapsed="false">
      <c r="F32" s="478"/>
      <c r="G32" s="478"/>
    </row>
  </sheetData>
  <sheetProtection algorithmName="SHA-512" hashValue="f0zMxJJxe0xe1bhM/kuaZwybK5SYsgfkbvi5h3buZtCMsV9Nc9snkGhIk1iQ/5MPTAKhf20GuV+AB33Vvs5xcw==" saltValue="RsNlActw5wpBhD43aFG2QQ==" spinCount="100000" sheet="true" formatColumns="false" selectLockedCells="true"/>
  <mergeCells count="17">
    <mergeCell ref="B1:S1"/>
    <mergeCell ref="B6:C7"/>
    <mergeCell ref="D6:K7"/>
    <mergeCell ref="L6:S7"/>
    <mergeCell ref="B8:C8"/>
    <mergeCell ref="D8:E8"/>
    <mergeCell ref="F8:G8"/>
    <mergeCell ref="H8:I8"/>
    <mergeCell ref="J8:K8"/>
    <mergeCell ref="L8:M8"/>
    <mergeCell ref="N8:O8"/>
    <mergeCell ref="P8:Q8"/>
    <mergeCell ref="R8:S8"/>
    <mergeCell ref="B9:C9"/>
    <mergeCell ref="B10:C10"/>
    <mergeCell ref="B11:S11"/>
    <mergeCell ref="B12:B18"/>
  </mergeCells>
  <dataValidations count="1">
    <dataValidation allowBlank="true" error="INSERIRE SOLO NUMERI INTERI COMPRESI TRA 0 E 9999999" errorTitle="ERRORE" operator="between" showDropDown="false" showErrorMessage="true" showInputMessage="true" sqref="D10:K10 D12:S17" type="whole">
      <formula1>0</formula1>
      <formula2>9999999</formula2>
    </dataValidation>
  </dataValidations>
  <printOptions headings="false" gridLines="false" gridLinesSet="true" horizontalCentered="false" verticalCentered="false"/>
  <pageMargins left="0.390277777777778" right="0.4" top="1" bottom="1"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0F95B3E94C2848AC4D0CE73B946F45" ma:contentTypeVersion="13" ma:contentTypeDescription="Creare un nuovo documento." ma:contentTypeScope="" ma:versionID="ae9c8e0355200586e5daaf441972e57f">
  <xsd:schema xmlns:xsd="http://www.w3.org/2001/XMLSchema" xmlns:xs="http://www.w3.org/2001/XMLSchema" xmlns:p="http://schemas.microsoft.com/office/2006/metadata/properties" xmlns:ns2="83cf9632-16f3-48cb-908f-60a7401fcb63" xmlns:ns3="e614c788-019b-4c71-884e-c6204d92ff92" targetNamespace="http://schemas.microsoft.com/office/2006/metadata/properties" ma:root="true" ma:fieldsID="49a20247a4e27eaefa2cd00a5decd90f" ns2:_="" ns3:_="">
    <xsd:import namespace="83cf9632-16f3-48cb-908f-60a7401fcb63"/>
    <xsd:import namespace="e614c788-019b-4c71-884e-c6204d92ff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cf9632-16f3-48cb-908f-60a7401fcb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30f60852-c9ee-4f83-bf40-5aa0ada6242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14c788-019b-4c71-884e-c6204d92ff9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7155cd4-89bc-4e82-85a8-5752f6ad3383}" ma:internalName="TaxCatchAll" ma:showField="CatchAllData" ma:web="e614c788-019b-4c71-884e-c6204d92ff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0F95B3E94C2848AC4D0CE73B946F45" ma:contentTypeVersion="13" ma:contentTypeDescription="Creare un nuovo documento." ma:contentTypeScope="" ma:versionID="ae9c8e0355200586e5daaf441972e57f">
  <xsd:schema xmlns:xsd="http://www.w3.org/2001/XMLSchema" xmlns:xs="http://www.w3.org/2001/XMLSchema" xmlns:p="http://schemas.microsoft.com/office/2006/metadata/properties" xmlns:ns2="83cf9632-16f3-48cb-908f-60a7401fcb63" xmlns:ns3="e614c788-019b-4c71-884e-c6204d92ff92" targetNamespace="http://schemas.microsoft.com/office/2006/metadata/properties" ma:root="true" ma:fieldsID="49a20247a4e27eaefa2cd00a5decd90f" ns2:_="" ns3:_="">
    <xsd:import namespace="83cf9632-16f3-48cb-908f-60a7401fcb63"/>
    <xsd:import namespace="e614c788-019b-4c71-884e-c6204d92ff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cf9632-16f3-48cb-908f-60a7401fcb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30f60852-c9ee-4f83-bf40-5aa0ada6242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14c788-019b-4c71-884e-c6204d92ff9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7155cd4-89bc-4e82-85a8-5752f6ad3383}" ma:internalName="TaxCatchAll" ma:showField="CatchAllData" ma:web="e614c788-019b-4c71-884e-c6204d92ff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D38055-80C2-40D6-BCF5-B9E0F950E8C1}"/>
</file>

<file path=customXml/itemProps2.xml><?xml version="1.0" encoding="utf-8"?>
<ds:datastoreItem xmlns:ds="http://schemas.openxmlformats.org/officeDocument/2006/customXml" ds:itemID="{E01F4378-46BD-44D1-AB8D-EC4253B9D1A4}"/>
</file>

<file path=customXml/itemProps3.xml><?xml version="1.0" encoding="utf-8"?>
<ds:datastoreItem xmlns:ds="http://schemas.openxmlformats.org/officeDocument/2006/customXml" ds:itemID="{FB7B8225-B0EF-4B4C-B665-03AF88561858}"/>
</file>

<file path=customXml/itemProps4.xml><?xml version="1.0" encoding="utf-8"?>
<ds:datastoreItem xmlns:ds="http://schemas.openxmlformats.org/officeDocument/2006/customXml" ds:itemID="{9B456AE5-8491-4954-8FC0-375385F6A20F}"/>
</file>

<file path=docProps/app.xml><?xml version="1.0" encoding="utf-8"?>
<Properties xmlns="http://schemas.openxmlformats.org/officeDocument/2006/extended-properties" xmlns:vt="http://schemas.openxmlformats.org/officeDocument/2006/docPropsVTypes">
  <Template/>
  <TotalTime>12</TotalTime>
  <Application>LibreOffice/6.4.3.2$Windows_x86 LibreOffice_project/747b5d0ebf89f41c860ec2a39efd7cb15b54f2d8</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1998-10-29T14:18:41Z</dcterms:created>
  <dc:creator>I. G. O. P. DIV.  VI</dc:creator>
  <dc:description/>
  <dc:language>it-IT</dc:language>
  <cp:lastModifiedBy/>
  <cp:lastPrinted>2024-06-10T06:20:49Z</cp:lastPrinted>
  <dcterms:modified xsi:type="dcterms:W3CDTF">2024-09-23T14:13:16Z</dcterms:modified>
  <cp:revision>4</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y fmtid="{D5CDD505-2E9C-101B-9397-08002B2CF9AE}" pid="8" name="_NewReviewCycle">
    <vt:lpwstr/>
  </property>
</Properties>
</file>