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AGIONERIA\AREA PERSONALE\SPESA DEL PERSONALE\SPESA ANNO 2025\AumentoOreASociale\"/>
    </mc:Choice>
  </mc:AlternateContent>
  <xr:revisionPtr revIDLastSave="0" documentId="13_ncr:1_{12295D36-FCBD-4669-9E23-CAACEDF3C85E}" xr6:coauthVersionLast="47" xr6:coauthVersionMax="47" xr10:uidLastSave="{00000000-0000-0000-0000-000000000000}"/>
  <bookViews>
    <workbookView xWindow="28680" yWindow="-120" windowWidth="29040" windowHeight="15840" xr2:uid="{5A237D39-1039-47B2-868B-B83AB36968A1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I14" i="1"/>
  <c r="H14" i="1"/>
  <c r="J14" i="1"/>
  <c r="G14" i="1"/>
  <c r="E14" i="1"/>
  <c r="D14" i="1"/>
  <c r="D13" i="1"/>
  <c r="J13" i="1" s="1"/>
  <c r="E13" i="1"/>
  <c r="G13" i="1"/>
  <c r="H13" i="1"/>
  <c r="Q22" i="1"/>
  <c r="N22" i="1"/>
  <c r="O22" i="1" s="1"/>
  <c r="S22" i="1" s="1"/>
  <c r="S24" i="1" s="1"/>
  <c r="L15" i="1"/>
  <c r="I15" i="1"/>
  <c r="H15" i="1"/>
  <c r="G15" i="1"/>
  <c r="F15" i="1"/>
  <c r="E15" i="1"/>
  <c r="L13" i="1"/>
  <c r="I13" i="1"/>
  <c r="L12" i="1"/>
  <c r="I12" i="1"/>
  <c r="H12" i="1"/>
  <c r="G12" i="1"/>
  <c r="E12" i="1"/>
  <c r="D12" i="1"/>
  <c r="K14" i="1" l="1"/>
  <c r="N14" i="1" s="1"/>
  <c r="M14" i="1"/>
  <c r="J15" i="1"/>
  <c r="J12" i="1"/>
  <c r="M12" i="1"/>
  <c r="K12" i="1"/>
  <c r="N12" i="1" s="1"/>
  <c r="M15" i="1"/>
  <c r="K15" i="1"/>
  <c r="N15" i="1" s="1"/>
  <c r="K13" i="1"/>
  <c r="M13" i="1"/>
  <c r="N13" i="1" l="1"/>
  <c r="N16" i="1"/>
  <c r="N18" i="1" s="1"/>
</calcChain>
</file>

<file path=xl/sharedStrings.xml><?xml version="1.0" encoding="utf-8"?>
<sst xmlns="http://schemas.openxmlformats.org/spreadsheetml/2006/main" count="58" uniqueCount="43">
  <si>
    <t>DIPENDENTI ASSUNTI IN DEROGA (DM 17/03/2020) - anno 2022</t>
  </si>
  <si>
    <t>Dipendenti</t>
  </si>
  <si>
    <t>%</t>
  </si>
  <si>
    <t>Categoria/Posizione</t>
  </si>
  <si>
    <t>Data assunzione</t>
  </si>
  <si>
    <t>Antonetti</t>
  </si>
  <si>
    <t>Istruttore (ec c1)</t>
  </si>
  <si>
    <t>Patruno</t>
  </si>
  <si>
    <t>Funzionario EQ (ex D1)</t>
  </si>
  <si>
    <t>Zilio</t>
  </si>
  <si>
    <t>Agente PL (ex C1)</t>
  </si>
  <si>
    <t>DIPENDENTE</t>
  </si>
  <si>
    <t>Q.F. DA PROG.</t>
  </si>
  <si>
    <t>STIPENDIO BASE+13^ VECCHIO CCNL</t>
  </si>
  <si>
    <t>TFR</t>
  </si>
  <si>
    <t>IND. VIGILANZA</t>
  </si>
  <si>
    <t>IVC</t>
  </si>
  <si>
    <t>COMPARTO FONDO</t>
  </si>
  <si>
    <t>COMPARTO DA BILANCIO</t>
  </si>
  <si>
    <t>TOTALE</t>
  </si>
  <si>
    <t>ONERI CPDEL</t>
  </si>
  <si>
    <t>ONERI INADEL</t>
  </si>
  <si>
    <t>IRAP</t>
  </si>
  <si>
    <t>TOTALE COMPLESSIVO</t>
  </si>
  <si>
    <t>C1</t>
  </si>
  <si>
    <t xml:space="preserve">Patruno </t>
  </si>
  <si>
    <t>D1</t>
  </si>
  <si>
    <t>Coppolino</t>
  </si>
  <si>
    <t>Conti</t>
  </si>
  <si>
    <t>sul triennio decurtata da Patruno</t>
  </si>
  <si>
    <t>Q.F. BASE</t>
  </si>
  <si>
    <t>STIPENDIO BASE</t>
  </si>
  <si>
    <t>PROGRESSIONI FONDO + 13^</t>
  </si>
  <si>
    <t>A.N.F.</t>
  </si>
  <si>
    <t>I.I.S. + ANZIANITA' + I.V.C.</t>
  </si>
  <si>
    <t>AD PERSONAM E VIGILANZA</t>
  </si>
  <si>
    <t>INDENNITA' FUNZIONE</t>
  </si>
  <si>
    <t>INDENNITA' RISULTATO</t>
  </si>
  <si>
    <t>13^ MENSILITA'</t>
  </si>
  <si>
    <t>ONERI INADEL + DS</t>
  </si>
  <si>
    <t>CONTI MARIA PIA</t>
  </si>
  <si>
    <t xml:space="preserve"> </t>
  </si>
  <si>
    <t>Aumento ore part-time 83,33%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</si>
</sst>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10]_-;\-* #,##0.00\ [$€-410]_-;_-* &quot;-&quot;??\ [$€-410]_-;_-@_-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27AC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0" fontId="0" fillId="0" borderId="0" xfId="0" applyNumberFormat="1"/>
    <xf numFmtId="165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0" fillId="0" borderId="0" xfId="0" applyNumberFormat="1"/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4" fontId="1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2" fillId="0" borderId="1" xfId="0" applyFont="1" applyBorder="1"/>
    <xf numFmtId="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46801-5265-46E6-A004-84B23A3059C6}">
  <dimension ref="A2:S27"/>
  <sheetViews>
    <sheetView tabSelected="1" workbookViewId="0">
      <selection activeCell="O15" sqref="O15"/>
    </sheetView>
  </sheetViews>
  <sheetFormatPr defaultRowHeight="15" x14ac:dyDescent="0.25"/>
  <cols>
    <col min="1" max="1" width="14.7109375" customWidth="1"/>
    <col min="2" max="2" width="5.7109375" customWidth="1"/>
    <col min="3" max="3" width="11.42578125" customWidth="1"/>
    <col min="4" max="4" width="10.7109375" customWidth="1"/>
    <col min="5" max="5" width="10.7109375" bestFit="1" customWidth="1"/>
    <col min="6" max="6" width="10.7109375" customWidth="1"/>
    <col min="7" max="7" width="7.85546875" bestFit="1" customWidth="1"/>
    <col min="8" max="8" width="12.28515625" customWidth="1"/>
    <col min="9" max="9" width="11.42578125" customWidth="1"/>
    <col min="10" max="10" width="9.85546875" bestFit="1" customWidth="1"/>
    <col min="11" max="11" width="8.85546875" bestFit="1" customWidth="1"/>
    <col min="12" max="12" width="8.85546875" customWidth="1"/>
    <col min="13" max="13" width="7.85546875" bestFit="1" customWidth="1"/>
    <col min="15" max="16" width="12" bestFit="1" customWidth="1"/>
  </cols>
  <sheetData>
    <row r="2" spans="1:15" x14ac:dyDescent="0.25">
      <c r="B2" s="1" t="s">
        <v>0</v>
      </c>
    </row>
    <row r="4" spans="1:15" s="3" customFormat="1" ht="60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42</v>
      </c>
    </row>
    <row r="5" spans="1:15" s="3" customFormat="1" ht="30" x14ac:dyDescent="0.25">
      <c r="A5" s="4" t="s">
        <v>5</v>
      </c>
      <c r="B5" s="5">
        <v>50</v>
      </c>
      <c r="C5" s="5" t="s">
        <v>6</v>
      </c>
      <c r="D5" s="6">
        <v>44213</v>
      </c>
      <c r="E5" s="2"/>
    </row>
    <row r="6" spans="1:15" s="10" customFormat="1" ht="30" x14ac:dyDescent="0.25">
      <c r="A6" s="7" t="s">
        <v>7</v>
      </c>
      <c r="B6" s="5">
        <v>66.67</v>
      </c>
      <c r="C6" s="7" t="s">
        <v>8</v>
      </c>
      <c r="D6" s="8">
        <v>44378</v>
      </c>
      <c r="E6" s="8">
        <v>45901</v>
      </c>
      <c r="F6" s="9"/>
    </row>
    <row r="7" spans="1:15" s="10" customFormat="1" ht="30" x14ac:dyDescent="0.25">
      <c r="A7" s="7" t="s">
        <v>9</v>
      </c>
      <c r="B7" s="5">
        <v>100</v>
      </c>
      <c r="C7" s="7" t="s">
        <v>10</v>
      </c>
      <c r="D7" s="8">
        <v>44682</v>
      </c>
      <c r="E7" s="11"/>
      <c r="F7" s="12"/>
    </row>
    <row r="8" spans="1:15" x14ac:dyDescent="0.25">
      <c r="H8" s="13"/>
    </row>
    <row r="9" spans="1:15" x14ac:dyDescent="0.25">
      <c r="G9" s="14"/>
    </row>
    <row r="10" spans="1:15" x14ac:dyDescent="0.25">
      <c r="C10" s="15"/>
      <c r="G10" s="16"/>
    </row>
    <row r="11" spans="1:15" s="18" customFormat="1" ht="60" x14ac:dyDescent="0.25">
      <c r="A11" s="17" t="s">
        <v>11</v>
      </c>
      <c r="B11" s="17" t="s">
        <v>2</v>
      </c>
      <c r="C11" s="17" t="s">
        <v>12</v>
      </c>
      <c r="D11" s="17" t="s">
        <v>13</v>
      </c>
      <c r="E11" s="17" t="s">
        <v>14</v>
      </c>
      <c r="F11" s="17" t="s">
        <v>15</v>
      </c>
      <c r="G11" s="17" t="s">
        <v>16</v>
      </c>
      <c r="H11" s="17" t="s">
        <v>17</v>
      </c>
      <c r="I11" s="17" t="s">
        <v>18</v>
      </c>
      <c r="J11" s="17" t="s">
        <v>19</v>
      </c>
      <c r="K11" s="17" t="s">
        <v>20</v>
      </c>
      <c r="L11" s="17" t="s">
        <v>21</v>
      </c>
      <c r="M11" s="17" t="s">
        <v>22</v>
      </c>
      <c r="N11" s="17" t="s">
        <v>23</v>
      </c>
    </row>
    <row r="12" spans="1:15" x14ac:dyDescent="0.25">
      <c r="A12" s="19" t="s">
        <v>5</v>
      </c>
      <c r="B12" s="20">
        <v>50</v>
      </c>
      <c r="C12" s="20" t="s">
        <v>24</v>
      </c>
      <c r="D12" s="21">
        <f>(21392.87/12*13)/100*50</f>
        <v>11587.804583333333</v>
      </c>
      <c r="E12" s="21">
        <f>-(18.51*13)</f>
        <v>-240.63000000000002</v>
      </c>
      <c r="F12" s="21"/>
      <c r="G12" s="21">
        <f>4.46*13</f>
        <v>57.98</v>
      </c>
      <c r="H12" s="21">
        <f>(41.46*12)/100*50</f>
        <v>248.76</v>
      </c>
      <c r="I12" s="21">
        <f>(4.34*12)/100*50</f>
        <v>26.039999999999996</v>
      </c>
      <c r="J12" s="21">
        <f>SUM(D12:I12)</f>
        <v>11679.954583333334</v>
      </c>
      <c r="K12" s="21">
        <f>J12*23.8/100</f>
        <v>2779.8291908333335</v>
      </c>
      <c r="L12" s="21">
        <f>45.17*13</f>
        <v>587.21</v>
      </c>
      <c r="M12" s="21">
        <f>J12*8.5/100</f>
        <v>992.79613958333346</v>
      </c>
      <c r="N12" s="21">
        <f t="shared" ref="N12" si="0">SUM(J12:M12)</f>
        <v>16039.789913750003</v>
      </c>
    </row>
    <row r="13" spans="1:15" x14ac:dyDescent="0.25">
      <c r="A13" s="19" t="s">
        <v>25</v>
      </c>
      <c r="B13" s="20">
        <v>66.67</v>
      </c>
      <c r="C13" s="20" t="s">
        <v>26</v>
      </c>
      <c r="D13" s="21">
        <f>(23212.35/12*13)/36*24</f>
        <v>16764.474999999999</v>
      </c>
      <c r="E13" s="21">
        <f>-26.79*13</f>
        <v>-348.27</v>
      </c>
      <c r="F13" s="21"/>
      <c r="G13" s="21">
        <f>6.45*13</f>
        <v>83.850000000000009</v>
      </c>
      <c r="H13" s="21">
        <f>31.3*12</f>
        <v>375.6</v>
      </c>
      <c r="I13" s="21">
        <f>3.3*12</f>
        <v>39.599999999999994</v>
      </c>
      <c r="J13" s="21">
        <f>SUM(D13:I13)</f>
        <v>16915.254999999994</v>
      </c>
      <c r="K13" s="21">
        <f>J13*23.8/100</f>
        <v>4025.8306899999984</v>
      </c>
      <c r="L13" s="21">
        <f>65.36*13</f>
        <v>849.68</v>
      </c>
      <c r="M13" s="21">
        <f>J13*8.5/100</f>
        <v>1437.7966749999996</v>
      </c>
      <c r="N13" s="21">
        <f>SUM(J13:M13)</f>
        <v>23228.562364999991</v>
      </c>
    </row>
    <row r="14" spans="1:15" x14ac:dyDescent="0.25">
      <c r="A14" s="19" t="s">
        <v>25</v>
      </c>
      <c r="B14" s="20">
        <v>83.33</v>
      </c>
      <c r="C14" s="20" t="s">
        <v>26</v>
      </c>
      <c r="D14" s="21">
        <f>(23212.35/12*5)/36*30</f>
        <v>8059.8437499999991</v>
      </c>
      <c r="E14" s="21">
        <f>-26.79*5</f>
        <v>-133.94999999999999</v>
      </c>
      <c r="F14" s="21"/>
      <c r="G14" s="21">
        <f>6.45*5</f>
        <v>32.25</v>
      </c>
      <c r="H14" s="21">
        <f>31.3*4</f>
        <v>125.2</v>
      </c>
      <c r="I14" s="21">
        <f>3.3*4</f>
        <v>13.2</v>
      </c>
      <c r="J14" s="21">
        <f>SUM(D14:I14)</f>
        <v>8096.5437499999989</v>
      </c>
      <c r="K14" s="21">
        <f>J14*23.8/100</f>
        <v>1926.9774124999999</v>
      </c>
      <c r="L14" s="21">
        <f>65.36*5</f>
        <v>326.8</v>
      </c>
      <c r="M14" s="21">
        <f>J14*8.5/100</f>
        <v>688.20621874999995</v>
      </c>
      <c r="N14" s="21">
        <f>SUM(J14:M14)</f>
        <v>11038.527381249998</v>
      </c>
    </row>
    <row r="15" spans="1:15" x14ac:dyDescent="0.25">
      <c r="A15" s="19" t="s">
        <v>27</v>
      </c>
      <c r="B15" s="20">
        <v>100</v>
      </c>
      <c r="C15" s="20" t="s">
        <v>24</v>
      </c>
      <c r="D15" s="21">
        <v>23175.61</v>
      </c>
      <c r="E15" s="21">
        <f>-38.88*13</f>
        <v>-505.44000000000005</v>
      </c>
      <c r="F15" s="21">
        <f>1110.84</f>
        <v>1110.8399999999999</v>
      </c>
      <c r="G15" s="21">
        <f>8.91*13</f>
        <v>115.83</v>
      </c>
      <c r="H15" s="21">
        <f>41.46*12</f>
        <v>497.52</v>
      </c>
      <c r="I15" s="21">
        <f>4.34*12</f>
        <v>52.08</v>
      </c>
      <c r="J15" s="21">
        <f>SUM(D15:I15)</f>
        <v>24446.440000000006</v>
      </c>
      <c r="K15" s="21">
        <f>J15*23.8/100</f>
        <v>5818.2527200000013</v>
      </c>
      <c r="L15" s="21">
        <f>94.86*13</f>
        <v>1233.18</v>
      </c>
      <c r="M15" s="21">
        <f>J15*8.5/100</f>
        <v>2077.9474000000005</v>
      </c>
      <c r="N15" s="21">
        <f>SUM(J15:M15)</f>
        <v>33575.820120000004</v>
      </c>
    </row>
    <row r="16" spans="1:15" x14ac:dyDescent="0.25">
      <c r="N16" s="22">
        <f>SUM(N12:N15)</f>
        <v>83882.699779999995</v>
      </c>
      <c r="O16" s="23"/>
    </row>
    <row r="17" spans="1:19" x14ac:dyDescent="0.25">
      <c r="A17" s="24" t="s">
        <v>28</v>
      </c>
      <c r="B17" t="s">
        <v>29</v>
      </c>
      <c r="N17">
        <v>5422.08</v>
      </c>
    </row>
    <row r="18" spans="1:19" x14ac:dyDescent="0.25">
      <c r="N18" s="25">
        <f>N16-N17</f>
        <v>78460.619779999994</v>
      </c>
    </row>
    <row r="21" spans="1:19" ht="45.75" x14ac:dyDescent="0.25">
      <c r="A21" s="26" t="s">
        <v>11</v>
      </c>
      <c r="B21" s="26" t="s">
        <v>2</v>
      </c>
      <c r="C21" s="27" t="s">
        <v>30</v>
      </c>
      <c r="D21" s="27" t="s">
        <v>12</v>
      </c>
      <c r="E21" s="27" t="s">
        <v>31</v>
      </c>
      <c r="F21" s="27" t="s">
        <v>32</v>
      </c>
      <c r="G21" s="26" t="s">
        <v>33</v>
      </c>
      <c r="H21" s="27" t="s">
        <v>34</v>
      </c>
      <c r="I21" s="27" t="s">
        <v>35</v>
      </c>
      <c r="J21" s="27" t="s">
        <v>17</v>
      </c>
      <c r="K21" s="27" t="s">
        <v>18</v>
      </c>
      <c r="L21" s="27" t="s">
        <v>36</v>
      </c>
      <c r="M21" s="27" t="s">
        <v>37</v>
      </c>
      <c r="N21" s="27" t="s">
        <v>38</v>
      </c>
      <c r="O21" s="28" t="s">
        <v>19</v>
      </c>
      <c r="P21" s="28" t="s">
        <v>20</v>
      </c>
      <c r="Q21" s="28" t="s">
        <v>39</v>
      </c>
      <c r="R21" s="28" t="s">
        <v>22</v>
      </c>
      <c r="S21" s="28" t="s">
        <v>23</v>
      </c>
    </row>
    <row r="22" spans="1:19" x14ac:dyDescent="0.25">
      <c r="A22" s="29" t="s">
        <v>40</v>
      </c>
      <c r="B22" s="29">
        <v>50</v>
      </c>
      <c r="C22" s="20" t="s">
        <v>26</v>
      </c>
      <c r="D22" s="20"/>
      <c r="E22" s="30">
        <v>10617.32</v>
      </c>
      <c r="F22" s="30"/>
      <c r="G22" s="30"/>
      <c r="H22" s="30">
        <v>76.69</v>
      </c>
      <c r="I22" s="30"/>
      <c r="J22" s="30">
        <v>282.66000000000003</v>
      </c>
      <c r="K22" s="30">
        <v>29.86</v>
      </c>
      <c r="L22" s="30"/>
      <c r="M22" s="30"/>
      <c r="N22" s="30">
        <f>881.95+6.62</f>
        <v>888.57</v>
      </c>
      <c r="O22" s="30">
        <f>SUM(E22:N22)</f>
        <v>11895.1</v>
      </c>
      <c r="P22" s="30">
        <v>2831.67</v>
      </c>
      <c r="Q22" s="30">
        <f>333.66+194</f>
        <v>527.66000000000008</v>
      </c>
      <c r="R22" s="30">
        <v>1011.81</v>
      </c>
      <c r="S22" s="30">
        <f>SUM(O22:R22)</f>
        <v>16266.24</v>
      </c>
    </row>
    <row r="24" spans="1:19" x14ac:dyDescent="0.25">
      <c r="S24">
        <f>S22/3</f>
        <v>5422.08</v>
      </c>
    </row>
    <row r="27" spans="1:19" x14ac:dyDescent="0.25">
      <c r="I27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Ragioneria1</dc:creator>
  <cp:lastModifiedBy>Ragioneria1</cp:lastModifiedBy>
  <dcterms:created xsi:type="dcterms:W3CDTF">2025-03-14T17:15:09Z</dcterms:created>
  <dcterms:modified xsi:type="dcterms:W3CDTF">2025-07-22T09:21:45Z</dcterms:modified>
</cp:coreProperties>
</file>