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costa\Dropbox\Pratiche suape Uta\MODELLI FAC SIMILE_MONICA\calcolo oneri\"/>
    </mc:Choice>
  </mc:AlternateContent>
  <xr:revisionPtr revIDLastSave="0" documentId="13_ncr:1_{A2DA64CB-2A20-461B-B3C4-CDC28F839F48}" xr6:coauthVersionLast="47" xr6:coauthVersionMax="47" xr10:uidLastSave="{00000000-0000-0000-0000-000000000000}"/>
  <bookViews>
    <workbookView xWindow="-120" yWindow="-120" windowWidth="24240" windowHeight="17640" firstSheet="1" activeTab="3" xr2:uid="{00000000-000D-0000-FFFF-FFFF00000000}"/>
  </bookViews>
  <sheets>
    <sheet name="Halley" sheetId="1" r:id="rId1"/>
    <sheet name="Oneri di Urbanizzazione" sheetId="17" r:id="rId2"/>
    <sheet name="Oneri_dati" sheetId="14" state="hidden" r:id="rId3"/>
    <sheet name="Costo di Costruzione" sheetId="4" r:id="rId4"/>
    <sheet name="Costo_dati" sheetId="6" state="hidden" r:id="rId5"/>
  </sheets>
  <externalReferences>
    <externalReference r:id="rId6"/>
    <externalReference r:id="rId7"/>
  </externalReferences>
  <definedNames>
    <definedName name="_xlnm.Print_Area" localSheetId="3">'Costo di Costruzione'!#REF!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4" l="1"/>
  <c r="E20" i="4"/>
  <c r="G31" i="4"/>
  <c r="I31" i="4" s="1"/>
  <c r="G32" i="4"/>
  <c r="I32" i="4" s="1"/>
  <c r="G33" i="4"/>
  <c r="I33" i="4" s="1"/>
  <c r="G34" i="4"/>
  <c r="I34" i="4" s="1"/>
  <c r="G35" i="4"/>
  <c r="I35" i="4" s="1"/>
  <c r="J44" i="4"/>
  <c r="J45" i="4"/>
  <c r="A7" i="17"/>
  <c r="A9" i="17"/>
  <c r="A11" i="17"/>
  <c r="A13" i="17"/>
  <c r="A15" i="17"/>
  <c r="A17" i="17"/>
  <c r="A19" i="17"/>
  <c r="A21" i="17"/>
  <c r="A23" i="17"/>
  <c r="A25" i="17"/>
  <c r="N15" i="14"/>
  <c r="N16" i="14"/>
  <c r="E18" i="17"/>
  <c r="E26" i="17"/>
  <c r="E14" i="17"/>
  <c r="E24" i="17"/>
  <c r="E20" i="17"/>
  <c r="E12" i="17"/>
  <c r="E23" i="17"/>
  <c r="E16" i="17"/>
  <c r="E22" i="17"/>
  <c r="E8" i="17"/>
  <c r="E11" i="17"/>
  <c r="E10" i="17"/>
  <c r="F11" i="4" l="1"/>
  <c r="H11" i="4" s="1"/>
  <c r="B5" i="1"/>
  <c r="F7" i="4"/>
  <c r="H7" i="4" s="1"/>
  <c r="I26" i="4"/>
  <c r="J36" i="4"/>
  <c r="B4" i="1"/>
  <c r="F11" i="17"/>
  <c r="F24" i="17"/>
  <c r="F8" i="17"/>
  <c r="F12" i="17"/>
  <c r="F10" i="17"/>
  <c r="F20" i="17"/>
  <c r="F18" i="17"/>
  <c r="F14" i="17"/>
  <c r="F23" i="17"/>
  <c r="F26" i="17"/>
  <c r="F16" i="17"/>
  <c r="F22" i="17"/>
  <c r="E9" i="17"/>
  <c r="E15" i="17"/>
  <c r="E19" i="17"/>
  <c r="E17" i="17"/>
  <c r="E7" i="17"/>
  <c r="E25" i="17"/>
  <c r="E13" i="17"/>
  <c r="E21" i="17"/>
  <c r="F21" i="17" l="1"/>
  <c r="F9" i="17"/>
  <c r="F17" i="17"/>
  <c r="F25" i="17"/>
  <c r="F15" i="17"/>
  <c r="F13" i="17"/>
  <c r="F19" i="17"/>
  <c r="F7" i="17"/>
  <c r="E25" i="4"/>
  <c r="E26" i="4" s="1"/>
  <c r="I27" i="4"/>
  <c r="E12" i="4"/>
  <c r="F29" i="17"/>
  <c r="E33" i="17" s="1"/>
  <c r="B7" i="1" s="1"/>
  <c r="F28" i="17" l="1"/>
  <c r="E32" i="17" s="1"/>
  <c r="B6" i="1" s="1"/>
  <c r="F10" i="4"/>
  <c r="H10" i="4" s="1"/>
  <c r="F9" i="4"/>
  <c r="H9" i="4" s="1"/>
  <c r="F18" i="4"/>
  <c r="H17" i="4" s="1"/>
  <c r="F8" i="4"/>
  <c r="H8" i="4" s="1"/>
  <c r="E24" i="4"/>
  <c r="F28" i="4" s="1"/>
  <c r="E34" i="17" l="1"/>
  <c r="J12" i="4"/>
  <c r="H19" i="4"/>
  <c r="H18" i="4"/>
  <c r="H16" i="4"/>
  <c r="E27" i="4"/>
  <c r="J20" i="4" l="1"/>
  <c r="J38" i="4" s="1"/>
  <c r="G11" i="6" s="1"/>
  <c r="J43" i="4" s="1"/>
  <c r="J46" i="4" s="1"/>
  <c r="F40" i="4" l="1"/>
  <c r="H43" i="4" s="1"/>
  <c r="D40" i="4"/>
  <c r="E40" i="4"/>
  <c r="E59" i="4" s="1"/>
  <c r="E60" i="4" s="1"/>
  <c r="E43" i="4" l="1"/>
  <c r="E45" i="4" s="1"/>
  <c r="E44" i="4" l="1"/>
  <c r="E46" i="4" s="1"/>
  <c r="I52" i="4" s="1"/>
  <c r="E50" i="4"/>
  <c r="E53" i="4" s="1"/>
  <c r="I51" i="4" s="1"/>
  <c r="B2" i="1" s="1"/>
  <c r="I53" i="4" l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marcosb</author>
  </authors>
  <commentList>
    <comment ref="C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HALLEY:</t>
        </r>
        <r>
          <rPr>
            <sz val="8"/>
            <color indexed="81"/>
            <rFont val="Tahoma"/>
            <family val="2"/>
          </rPr>
          <t xml:space="preserve">
Inserire la quantità soggetta a contribuzione.</t>
        </r>
      </text>
    </comment>
    <comment ref="C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HALLEY:</t>
        </r>
        <r>
          <rPr>
            <sz val="8"/>
            <color indexed="81"/>
            <rFont val="Tahoma"/>
            <family val="2"/>
          </rPr>
          <t xml:space="preserve">
Scrivere SI in caso di SANATORIA.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marcosb</author>
  </authors>
  <commentList>
    <comment ref="B3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Halley:</t>
        </r>
        <r>
          <rPr>
            <sz val="8"/>
            <color indexed="81"/>
            <rFont val="Tahoma"/>
            <family val="2"/>
          </rPr>
          <t xml:space="preserve">
Voci che compaiono nelle scelte a tendina; fare attenzione alla loro gestione.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marcosb</author>
  </authors>
  <commentList>
    <comment ref="I2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Halley:</t>
        </r>
        <r>
          <rPr>
            <sz val="8"/>
            <color indexed="81"/>
            <rFont val="Tahoma"/>
            <family val="2"/>
          </rPr>
          <t xml:space="preserve">
Alle parti di edifici residenziali nelle quali siano previsti ambienti per attività turistiche, commerciali e direzionali si applica il costo di costruzione maggiorato ai sensi del precedente art. 8 qualora la superficie netta (Sa) di detti ambienti e dei relativi accessori (Sa), valutati questi ultimi al 60%, non sia superiore al 25% della superficie utile abitabile.</t>
        </r>
      </text>
    </comment>
    <comment ref="E5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Halley:</t>
        </r>
        <r>
          <rPr>
            <sz val="8"/>
            <color indexed="81"/>
            <rFont val="Tahoma"/>
            <family val="2"/>
          </rPr>
          <t xml:space="preserve">
Utilizzare l'aliquota proposta o inserire un valore compreso tra il 5 e il 20%</t>
        </r>
      </text>
    </comment>
    <comment ref="B58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Halley:</t>
        </r>
        <r>
          <rPr>
            <sz val="8"/>
            <color indexed="81"/>
            <rFont val="Tahoma"/>
            <family val="2"/>
          </rPr>
          <t xml:space="preserve">
Somma delle superfici da ristrutturare (tipo = RIS) Su + 60% Snr.</t>
        </r>
      </text>
    </comment>
  </commentList>
</comments>
</file>

<file path=xl/sharedStrings.xml><?xml version="1.0" encoding="utf-8"?>
<sst xmlns="http://schemas.openxmlformats.org/spreadsheetml/2006/main" count="450" uniqueCount="230">
  <si>
    <t>Destinazioni</t>
  </si>
  <si>
    <t>&lt;= 50</t>
  </si>
  <si>
    <t>a</t>
  </si>
  <si>
    <t>b</t>
  </si>
  <si>
    <t>c</t>
  </si>
  <si>
    <t>DETERMINAZIONE DEL COSTO DI COSTRUZIONE</t>
  </si>
  <si>
    <t>Legge 28 gennaio 1977 n. 10</t>
  </si>
  <si>
    <t>MODELLO MINISTERIALE PREVISTO DAL D.M. N° 801 DEL 10.05.1977</t>
  </si>
  <si>
    <t>TABELLA 1 - Incremento per superficie utile abitabile (art. 5)</t>
  </si>
  <si>
    <t>RAPP. RISP. AL TOTALE</t>
  </si>
  <si>
    <t>% INCREM. (art. 5)</t>
  </si>
  <si>
    <t>(4) = (3)/Su</t>
  </si>
  <si>
    <t>(6) = (4) x (5)</t>
  </si>
  <si>
    <t>&gt; 160</t>
  </si>
  <si>
    <t>+</t>
  </si>
  <si>
    <t>TABELLA 2 - Sup. per servizi ed accessori relativi alla parte residenziale (art. 2)</t>
  </si>
  <si>
    <t>DESTINAZIONI</t>
  </si>
  <si>
    <t>Cantinole, soffitte, locali motore ascensore, cabine idriche, lavatoi comuni, centrali termiche ed altri locali a stretto servizio delle residenze</t>
  </si>
  <si>
    <t>Ipotesi che ricorre</t>
  </si>
  <si>
    <t>Androni d'ingresso e porticati liberi</t>
  </si>
  <si>
    <t>d</t>
  </si>
  <si>
    <t>Logge e balconi</t>
  </si>
  <si>
    <t>&gt; 100</t>
  </si>
  <si>
    <t>SUPERFICI RESIDENZIALI E RELATIVI SERVIZI ED ACCESSORI</t>
  </si>
  <si>
    <t>Sigla</t>
  </si>
  <si>
    <t>Denominaz.</t>
  </si>
  <si>
    <t>Numero di caratteristiche</t>
  </si>
  <si>
    <t>Superficie utile abitabile</t>
  </si>
  <si>
    <t>Superficie netta non residenz.</t>
  </si>
  <si>
    <t>60 % Snr</t>
  </si>
  <si>
    <t>Superficie ragguagliata</t>
  </si>
  <si>
    <t>Superficie complessiva</t>
  </si>
  <si>
    <t>=</t>
  </si>
  <si>
    <t xml:space="preserve">Totale incrementi = </t>
  </si>
  <si>
    <t>60 % Sa</t>
  </si>
  <si>
    <t>Classe edificio</t>
  </si>
  <si>
    <t>€</t>
  </si>
  <si>
    <t>Caratteristiche particolari da inserire nella Tabella 4 (art. 7)</t>
  </si>
  <si>
    <t>XI</t>
  </si>
  <si>
    <r>
      <t xml:space="preserve">Sc </t>
    </r>
    <r>
      <rPr>
        <sz val="10"/>
        <rFont val="Tahoma"/>
        <family val="2"/>
      </rPr>
      <t>= (1+3)</t>
    </r>
  </si>
  <si>
    <r>
      <t>St</t>
    </r>
    <r>
      <rPr>
        <sz val="10"/>
        <rFont val="Tahoma"/>
        <family val="2"/>
      </rPr>
      <t xml:space="preserve"> = (1+3)</t>
    </r>
  </si>
  <si>
    <t>(da presentare in caso di nuove costruzioni, ampliamenti o sopralzi di edifici a destinazione prevalentemente residenziale)</t>
  </si>
  <si>
    <t>&gt; 95 --&gt; 110</t>
  </si>
  <si>
    <t>&gt; 110 --&gt; 130</t>
  </si>
  <si>
    <t>&gt; 130 --&gt; 160</t>
  </si>
  <si>
    <t>TABELLA 3 - Incremento per servizi ed accessori relativi alla parte residenziale (art. 6)</t>
  </si>
  <si>
    <t>Intervallo di variabilità del rapporto % (Snr/Su)</t>
  </si>
  <si>
    <t>somma: I1</t>
  </si>
  <si>
    <t>I2</t>
  </si>
  <si>
    <t>&gt; 50 --&gt; 75</t>
  </si>
  <si>
    <t>&gt; 75 --&gt; 100</t>
  </si>
  <si>
    <t>Autorimesse singole o collettive</t>
  </si>
  <si>
    <t>(Snr/Su)*100</t>
  </si>
  <si>
    <t>TOTALE (Snr) =</t>
  </si>
  <si>
    <t>TOTALE (Su) =</t>
  </si>
  <si>
    <t>% INCREM. PER CLASSI DI SUPERFICIE
(I1)</t>
  </si>
  <si>
    <t>% incremento
(I2)</t>
  </si>
  <si>
    <t>% incremento
(I3)</t>
  </si>
  <si>
    <t>Costo massimo a mq. dell'edilizia agevolata</t>
  </si>
  <si>
    <t>Più di un ascensore per ogni scala se questa serve meno di sei piani sopraelevati.</t>
  </si>
  <si>
    <t>Altezza libera netta di piano superiore a m. 2,70 (m. 3,00 a Piano Terra), o a quella minima prescritta da norme regolamentari.</t>
  </si>
  <si>
    <t>Scala di servizio non prescritta da leggi o regolamenti o imposta da necessità di prevenzione incendi o infortuni.</t>
  </si>
  <si>
    <t>Piscina coperta o scoperta quando sia a servizio di meno di 15 unità immobiliari.</t>
  </si>
  <si>
    <t>Alloggi di custodia a servizio di uno o più edifici comprendenti meno di 15 unità immobiliari.</t>
  </si>
  <si>
    <t>TABELLA 4 - Incremento per particolari caratteristiche (art. 7)</t>
  </si>
  <si>
    <t>Nessuna</t>
  </si>
  <si>
    <t>(Itot = I1+I2+I3)</t>
  </si>
  <si>
    <t>Classe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</si>
  <si>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</si>
  <si>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</si>
  <si>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</si>
  <si>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</si>
  <si>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</si>
  <si>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</si>
  <si>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</si>
  <si>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</si>
  <si>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</si>
  <si>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</si>
  <si>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% Maggior. (M)</t>
  </si>
  <si>
    <t>% di Maggiorazione
(M)</t>
  </si>
  <si>
    <t>Intervalli di Itot
(limite max)</t>
  </si>
  <si>
    <t xml:space="preserve"> somma: I3</t>
  </si>
  <si>
    <t>SUPERFICI PER ATTIVITA' TURISTICHE COMMERCIALI E DIREZIONALI E RELATIVI ACCESSORI (art. 9)</t>
  </si>
  <si>
    <t>A</t>
  </si>
  <si>
    <t>B</t>
  </si>
  <si>
    <t>D</t>
  </si>
  <si>
    <t>Costo a mq. di costruzione maggiorato
B = A + % M</t>
  </si>
  <si>
    <t>DIR_SEGRET</t>
  </si>
  <si>
    <t>DIR_TECNICI</t>
  </si>
  <si>
    <t>C1</t>
  </si>
  <si>
    <t>C2</t>
  </si>
  <si>
    <t>Costo di costruzione dell'edificio RESIDENZIALE C1 = (Sc + St) x B</t>
  </si>
  <si>
    <t>Costo di costruzione dell'edificio NON RESIDENZIALE C2 = St x B</t>
  </si>
  <si>
    <t>€/mq</t>
  </si>
  <si>
    <t>economica</t>
  </si>
  <si>
    <t>Caratteristiche della classe</t>
  </si>
  <si>
    <t>media</t>
  </si>
  <si>
    <t>lusso</t>
  </si>
  <si>
    <t>Caratteristica</t>
  </si>
  <si>
    <t>SUP. UTILE ABITABILE (mq.)</t>
  </si>
  <si>
    <t>Sup. (mq.)</t>
  </si>
  <si>
    <t>Snr</t>
  </si>
  <si>
    <t>Su</t>
  </si>
  <si>
    <t>Sn</t>
  </si>
  <si>
    <t>Sa</t>
  </si>
  <si>
    <t>RIEPILOGO DEI CONTRIBUTI DA VERSARE</t>
  </si>
  <si>
    <t>art. 9 D.M. 801/77 - Superficie Totale &gt; 25% della Superficie Utile abitabile</t>
  </si>
  <si>
    <t>Contributo già versato
(con varianti o altro)</t>
  </si>
  <si>
    <t>NON RESIDENZIALE</t>
  </si>
  <si>
    <t>RESIDENZIALE</t>
  </si>
  <si>
    <t>F</t>
  </si>
  <si>
    <t>Costo dell'intervento
F = (B x St)</t>
  </si>
  <si>
    <t>€/mq.</t>
  </si>
  <si>
    <t>G</t>
  </si>
  <si>
    <t>Costo dell'intervento desunto da computo metrico estimativo del progettista</t>
  </si>
  <si>
    <t>CONTRIBUTO NON RESIDENZIALE</t>
  </si>
  <si>
    <t>H</t>
  </si>
  <si>
    <t>Determinazione aliquota
H = E (o inserimento manuale)</t>
  </si>
  <si>
    <t>CONTRIBUTO RESIDENZIALE</t>
  </si>
  <si>
    <t>Contributo sul costo di costruzione
NON residenziale I = (F o G) x H</t>
  </si>
  <si>
    <t>CONTRIBUTO TOTALE</t>
  </si>
  <si>
    <t>Valore % per caratteristica</t>
  </si>
  <si>
    <t>1°</t>
  </si>
  <si>
    <t>2°</t>
  </si>
  <si>
    <t>3°</t>
  </si>
  <si>
    <t>4°</t>
  </si>
  <si>
    <t>5°</t>
  </si>
  <si>
    <t>Oneri</t>
  </si>
  <si>
    <t>Zona</t>
  </si>
  <si>
    <t>TOTALE ONERI DI URBANIZZAZIONE DA VERSARE</t>
  </si>
  <si>
    <t>DIREZIONALE</t>
  </si>
  <si>
    <t>Contributo sul costo di costruzione
D = (C x Qa)</t>
  </si>
  <si>
    <t>&lt; 95</t>
  </si>
  <si>
    <t>%</t>
  </si>
  <si>
    <t>oneri</t>
  </si>
  <si>
    <t>COMMERCIALE</t>
  </si>
  <si>
    <t>mq</t>
  </si>
  <si>
    <t>E</t>
  </si>
  <si>
    <t>Tariffa unitaria</t>
  </si>
  <si>
    <t>Quantità soggetta</t>
  </si>
  <si>
    <t>DESTINAZIONE D'USO</t>
  </si>
  <si>
    <t>ZONE</t>
  </si>
  <si>
    <t>Importo calcolato</t>
  </si>
  <si>
    <t>C</t>
  </si>
  <si>
    <t>Determinazione della percentuale da applicare al Costo di Costruzione</t>
  </si>
  <si>
    <t>SIGLA</t>
  </si>
  <si>
    <t>VALORE</t>
  </si>
  <si>
    <t>L</t>
  </si>
  <si>
    <t>Costo unitario al mq
L = A (o inserimento manuale)</t>
  </si>
  <si>
    <t>M</t>
  </si>
  <si>
    <t>Costo a mq. di costruzione maggiorato
M = L + % Maggior</t>
  </si>
  <si>
    <t>N</t>
  </si>
  <si>
    <t>O</t>
  </si>
  <si>
    <t>P</t>
  </si>
  <si>
    <t>DETERMINAZIONE DEL COSTO DI COSTRUZIONE 
(FUNZIONE NON ABITATIVA)</t>
  </si>
  <si>
    <t>INTERVENTO IN SANATORIA</t>
  </si>
  <si>
    <t>ALL (n.)</t>
  </si>
  <si>
    <t>CLASSI DI SUPERFICIE
(mq.)</t>
  </si>
  <si>
    <t>Denominazione</t>
  </si>
  <si>
    <t>S.netta servizi e accessori (mq)</t>
  </si>
  <si>
    <t>Scomputo primari (O.U.P.) versati in variante o altro:</t>
  </si>
  <si>
    <t>Totale O.U.P.</t>
  </si>
  <si>
    <t>Scomputo secondari (O.U.S.) versati in variante o altro:</t>
  </si>
  <si>
    <t>Totale O.U.S.</t>
  </si>
  <si>
    <t>UP</t>
  </si>
  <si>
    <t>US</t>
  </si>
  <si>
    <t>C_COST_NON_RES</t>
  </si>
  <si>
    <t>C_COST_RESIDEN</t>
  </si>
  <si>
    <t>ONERI_I_TOTALE</t>
  </si>
  <si>
    <t>ONERI_II_TOTALE</t>
  </si>
  <si>
    <t>A, B</t>
  </si>
  <si>
    <t>C, D</t>
  </si>
  <si>
    <t>F classe I</t>
  </si>
  <si>
    <t>F classe II</t>
  </si>
  <si>
    <t>F classe III</t>
  </si>
  <si>
    <t>F classe IV</t>
  </si>
  <si>
    <t>Ubicazione comune
Tab.1</t>
  </si>
  <si>
    <t>Caratteristiche
Tab.2</t>
  </si>
  <si>
    <t>Tipologia edifici
Tab.3</t>
  </si>
  <si>
    <t>Destinazione di Zona
Tab.4</t>
  </si>
  <si>
    <t>Villa mono-pluri familiari</t>
  </si>
  <si>
    <t>Edifici isolati plurifamiliari</t>
  </si>
  <si>
    <t>Edifici a torre, linea,tradizionali</t>
  </si>
  <si>
    <t>Tab.4 Destinazione di zona</t>
  </si>
  <si>
    <t>Tab.1 Ubicazione</t>
  </si>
  <si>
    <t>I &gt; 20.000 abitanti</t>
  </si>
  <si>
    <t>II &gt; 10.000 abitanti</t>
  </si>
  <si>
    <t>III tra 2.000 e 10.000 abitanti</t>
  </si>
  <si>
    <t>IV &lt; 2.000 abitanti</t>
  </si>
  <si>
    <t>Tab.3 Tipologie edifici</t>
  </si>
  <si>
    <t>Classi di edifici e relative maggiorazioni (art. 8) - Tab.2</t>
  </si>
  <si>
    <t>(Qa)%= (5%+tab.1+tab.2+tab.3+tab.4)</t>
  </si>
  <si>
    <t>DETERMINAZIONE DEL COSTO DI COSTRUZIONE
PER GLI AMPLIAMENTI</t>
  </si>
  <si>
    <t>Superficie da ampliare
(o inserimento manuale)</t>
  </si>
  <si>
    <t>Costo di costruzione
O = (M x N)</t>
  </si>
  <si>
    <t>Contributo dovuto
P = (O x Qa)</t>
  </si>
  <si>
    <t>Aliquota applicata
E = (Qa)</t>
  </si>
  <si>
    <t>TURISTICA 1° Cat.</t>
  </si>
  <si>
    <t>TURISTICA 2° Cat.</t>
  </si>
  <si>
    <t>TURISTICA 3° Cat.</t>
  </si>
  <si>
    <t>PARA RICETTIVE</t>
  </si>
  <si>
    <t>ARTIGIANALE</t>
  </si>
  <si>
    <t>INDUSTRIALE</t>
  </si>
  <si>
    <t>ATTIVITA' SPECIALI</t>
  </si>
  <si>
    <t>D1</t>
  </si>
  <si>
    <t>D2</t>
  </si>
  <si>
    <t>E1</t>
  </si>
  <si>
    <t>E2</t>
  </si>
  <si>
    <t>GRUPPI - TABELLA C</t>
  </si>
  <si>
    <t>Iniziative ammissibili e non incluse elenco insalubri</t>
  </si>
  <si>
    <t>Iniziative ammissibili e incluse elenco insalubri</t>
  </si>
  <si>
    <t>Iniziative non ammissibili e non incluse elenco insalubri</t>
  </si>
  <si>
    <t>Iniziative non ammissibili e incluse elenco insalubri</t>
  </si>
  <si>
    <t>Localizzazione Intervento - TABELLA C</t>
  </si>
  <si>
    <t>Aree di sviluppo industriale</t>
  </si>
  <si>
    <t>Nuclei di industrializzazione</t>
  </si>
  <si>
    <t>Zone di interesse comunale</t>
  </si>
  <si>
    <t>Zone di interesse regionale</t>
  </si>
  <si>
    <t>E.D.</t>
  </si>
  <si>
    <t>Destinazione</t>
  </si>
  <si>
    <t>DETERMINAZIONE DEGLI ONERI DI URBANIZZAZIONE</t>
  </si>
  <si>
    <t>u.m.</t>
  </si>
  <si>
    <t>N.A.</t>
  </si>
  <si>
    <t>TABELLA A - IMPORTI UNITARI</t>
  </si>
  <si>
    <t>mc</t>
  </si>
  <si>
    <t>2 x C</t>
  </si>
  <si>
    <r>
      <t>TOTALE U.P.</t>
    </r>
    <r>
      <rPr>
        <sz val="10"/>
        <rFont val="Tahoma"/>
        <family val="2"/>
      </rPr>
      <t xml:space="preserve"> (al netto delle detrazioni)</t>
    </r>
  </si>
  <si>
    <r>
      <t>TOTALE U.S.</t>
    </r>
    <r>
      <rPr>
        <sz val="10"/>
        <rFont val="Tahoma"/>
        <family val="2"/>
      </rPr>
      <t xml:space="preserve"> (al netto delle detrazioni)</t>
    </r>
  </si>
  <si>
    <t>NO</t>
  </si>
  <si>
    <t>classe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</si>
</sst>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  <numFmt numFmtId="166" formatCode="&quot;€&quot;\ #,##0.00"/>
    <numFmt numFmtId="167" formatCode="\(#\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Tahoma"/>
      <family val="2"/>
    </font>
    <font>
      <sz val="9"/>
      <name val="Tahoma"/>
      <family val="2"/>
    </font>
    <font>
      <sz val="10"/>
      <color indexed="12"/>
      <name val="Tahoma"/>
      <family val="2"/>
    </font>
    <font>
      <b/>
      <sz val="11"/>
      <name val="Tahom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30"/>
      <name val="Tahoma"/>
      <family val="2"/>
    </font>
    <font>
      <sz val="9"/>
      <color indexed="8"/>
      <name val="Tahoma"/>
      <family val="2"/>
    </font>
    <font>
      <b/>
      <sz val="10"/>
      <color indexed="30"/>
      <name val="Tahoma"/>
      <family val="2"/>
    </font>
    <font>
      <b/>
      <sz val="10"/>
      <color indexed="8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30"/>
      <name val="Tahoma"/>
      <family val="2"/>
    </font>
    <font>
      <b/>
      <sz val="12"/>
      <color indexed="8"/>
      <name val="Tahoma"/>
      <family val="2"/>
    </font>
    <font>
      <b/>
      <sz val="10"/>
      <color indexed="8"/>
      <name val="Calibri"/>
      <family val="2"/>
    </font>
    <font>
      <sz val="11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5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368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9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0" borderId="9" xfId="4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4" fillId="0" borderId="10" xfId="0" applyFont="1" applyBorder="1"/>
    <xf numFmtId="0" fontId="14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/>
    </xf>
    <xf numFmtId="0" fontId="14" fillId="0" borderId="13" xfId="0" applyFont="1" applyBorder="1"/>
    <xf numFmtId="0" fontId="3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9" fontId="18" fillId="0" borderId="12" xfId="4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1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0" fontId="14" fillId="0" borderId="22" xfId="0" applyFont="1" applyBorder="1"/>
    <xf numFmtId="9" fontId="18" fillId="0" borderId="5" xfId="4" applyFont="1" applyFill="1" applyBorder="1" applyAlignment="1">
      <alignment horizontal="center" vertical="center"/>
    </xf>
    <xf numFmtId="9" fontId="3" fillId="2" borderId="1" xfId="4" applyFont="1" applyFill="1" applyBorder="1" applyAlignment="1">
      <alignment horizontal="center" vertical="center"/>
    </xf>
    <xf numFmtId="9" fontId="3" fillId="2" borderId="5" xfId="4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2" fontId="10" fillId="0" borderId="23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vertical="center" wrapText="1"/>
    </xf>
    <xf numFmtId="0" fontId="3" fillId="0" borderId="24" xfId="0" applyFont="1" applyBorder="1" applyAlignment="1">
      <alignment horizontal="left" vertical="center"/>
    </xf>
    <xf numFmtId="164" fontId="14" fillId="3" borderId="1" xfId="5" applyFont="1" applyFill="1" applyBorder="1" applyAlignment="1">
      <alignment horizontal="right" vertical="center"/>
    </xf>
    <xf numFmtId="164" fontId="14" fillId="3" borderId="2" xfId="5" applyFont="1" applyFill="1" applyBorder="1" applyAlignment="1">
      <alignment horizontal="right" vertical="center"/>
    </xf>
    <xf numFmtId="164" fontId="14" fillId="3" borderId="1" xfId="5" applyFont="1" applyFill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164" fontId="14" fillId="0" borderId="0" xfId="5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18" fillId="0" borderId="25" xfId="0" applyFont="1" applyBorder="1"/>
    <xf numFmtId="1" fontId="14" fillId="0" borderId="0" xfId="1" applyNumberFormat="1" applyFont="1"/>
    <xf numFmtId="1" fontId="9" fillId="0" borderId="0" xfId="1" applyNumberFormat="1" applyFont="1" applyBorder="1" applyAlignment="1"/>
    <xf numFmtId="0" fontId="2" fillId="0" borderId="3" xfId="2" applyFont="1" applyBorder="1" applyAlignment="1">
      <alignment horizontal="center" vertical="center"/>
    </xf>
    <xf numFmtId="0" fontId="14" fillId="2" borderId="26" xfId="0" applyFont="1" applyFill="1" applyBorder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4" fillId="0" borderId="27" xfId="1" applyNumberFormat="1" applyFont="1" applyFill="1" applyBorder="1" applyAlignment="1">
      <alignment horizontal="left" vertical="center"/>
    </xf>
    <xf numFmtId="0" fontId="3" fillId="0" borderId="1" xfId="2" applyFont="1" applyBorder="1" applyAlignment="1">
      <alignment horizontal="center"/>
    </xf>
    <xf numFmtId="166" fontId="15" fillId="0" borderId="1" xfId="0" applyNumberFormat="1" applyFont="1" applyBorder="1" applyAlignment="1">
      <alignment horizontal="center" vertical="center"/>
    </xf>
    <xf numFmtId="0" fontId="14" fillId="0" borderId="28" xfId="0" applyFont="1" applyBorder="1"/>
    <xf numFmtId="2" fontId="15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3" fillId="3" borderId="1" xfId="5" applyFont="1" applyFill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10" fontId="17" fillId="0" borderId="12" xfId="4" applyNumberFormat="1" applyFont="1" applyFill="1" applyBorder="1" applyAlignment="1">
      <alignment horizontal="center" vertical="center" wrapText="1"/>
    </xf>
    <xf numFmtId="10" fontId="18" fillId="3" borderId="27" xfId="4" applyNumberFormat="1" applyFont="1" applyFill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5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0" fontId="2" fillId="0" borderId="31" xfId="0" applyFont="1" applyBorder="1"/>
    <xf numFmtId="0" fontId="2" fillId="0" borderId="31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/>
    <xf numFmtId="0" fontId="2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wrapText="1"/>
    </xf>
    <xf numFmtId="167" fontId="3" fillId="0" borderId="20" xfId="0" applyNumberFormat="1" applyFont="1" applyBorder="1" applyAlignment="1">
      <alignment vertical="center"/>
    </xf>
    <xf numFmtId="2" fontId="3" fillId="0" borderId="20" xfId="0" applyNumberFormat="1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3" fillId="0" borderId="20" xfId="0" applyFont="1" applyBorder="1"/>
    <xf numFmtId="0" fontId="14" fillId="0" borderId="20" xfId="0" applyFont="1" applyBorder="1"/>
    <xf numFmtId="0" fontId="2" fillId="0" borderId="20" xfId="0" applyFont="1" applyBorder="1"/>
    <xf numFmtId="0" fontId="14" fillId="0" borderId="33" xfId="0" applyFont="1" applyBorder="1"/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/>
    <xf numFmtId="2" fontId="0" fillId="0" borderId="1" xfId="0" applyNumberFormat="1" applyBorder="1"/>
    <xf numFmtId="2" fontId="12" fillId="0" borderId="1" xfId="5" applyNumberFormat="1" applyFont="1" applyBorder="1"/>
    <xf numFmtId="164" fontId="17" fillId="0" borderId="1" xfId="5" applyFont="1" applyFill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 wrapText="1"/>
    </xf>
    <xf numFmtId="0" fontId="14" fillId="0" borderId="37" xfId="0" applyFont="1" applyBorder="1" applyAlignment="1">
      <alignment vertical="center"/>
    </xf>
    <xf numFmtId="0" fontId="14" fillId="0" borderId="38" xfId="0" applyFont="1" applyBorder="1"/>
    <xf numFmtId="0" fontId="14" fillId="0" borderId="3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2" fontId="15" fillId="3" borderId="6" xfId="0" applyNumberFormat="1" applyFont="1" applyFill="1" applyBorder="1" applyAlignment="1">
      <alignment horizontal="center" vertical="center"/>
    </xf>
    <xf numFmtId="0" fontId="3" fillId="3" borderId="1" xfId="5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4" fontId="17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/>
    </xf>
    <xf numFmtId="10" fontId="14" fillId="2" borderId="25" xfId="4" applyNumberFormat="1" applyFont="1" applyFill="1" applyBorder="1" applyAlignment="1">
      <alignment horizontal="center" vertical="center"/>
    </xf>
    <xf numFmtId="10" fontId="14" fillId="2" borderId="26" xfId="4" applyNumberFormat="1" applyFont="1" applyFill="1" applyBorder="1" applyAlignment="1">
      <alignment horizontal="center" vertical="center"/>
    </xf>
    <xf numFmtId="10" fontId="14" fillId="2" borderId="41" xfId="4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64" fontId="17" fillId="0" borderId="16" xfId="5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0" fontId="14" fillId="0" borderId="0" xfId="4" applyNumberFormat="1" applyFont="1" applyFill="1" applyBorder="1" applyAlignment="1">
      <alignment horizontal="center" vertical="center"/>
    </xf>
    <xf numFmtId="167" fontId="3" fillId="0" borderId="24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9" fontId="15" fillId="0" borderId="20" xfId="4" applyFont="1" applyFill="1" applyBorder="1" applyAlignment="1">
      <alignment horizontal="right" vertical="center"/>
    </xf>
    <xf numFmtId="0" fontId="14" fillId="2" borderId="3" xfId="0" applyFont="1" applyFill="1" applyBorder="1"/>
    <xf numFmtId="0" fontId="14" fillId="2" borderId="4" xfId="0" applyFont="1" applyFill="1" applyBorder="1"/>
    <xf numFmtId="165" fontId="17" fillId="0" borderId="2" xfId="2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27" xfId="2" applyFont="1" applyBorder="1" applyAlignment="1">
      <alignment horizontal="center"/>
    </xf>
    <xf numFmtId="166" fontId="15" fillId="0" borderId="27" xfId="0" applyNumberFormat="1" applyFont="1" applyBorder="1" applyAlignment="1">
      <alignment horizontal="center" vertical="center"/>
    </xf>
    <xf numFmtId="9" fontId="15" fillId="0" borderId="42" xfId="4" applyFont="1" applyFill="1" applyBorder="1" applyAlignment="1">
      <alignment horizontal="right" vertical="center"/>
    </xf>
    <xf numFmtId="0" fontId="2" fillId="0" borderId="2" xfId="2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/>
    </xf>
    <xf numFmtId="9" fontId="14" fillId="2" borderId="1" xfId="4" applyFont="1" applyFill="1" applyBorder="1" applyAlignment="1">
      <alignment horizontal="center" vertical="center" wrapText="1"/>
    </xf>
    <xf numFmtId="9" fontId="14" fillId="0" borderId="1" xfId="4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0" fontId="12" fillId="2" borderId="2" xfId="4" applyNumberFormat="1" applyFont="1" applyFill="1" applyBorder="1" applyAlignment="1">
      <alignment horizontal="center" vertical="center"/>
    </xf>
    <xf numFmtId="10" fontId="12" fillId="2" borderId="12" xfId="4" applyNumberFormat="1" applyFont="1" applyFill="1" applyBorder="1" applyAlignment="1">
      <alignment horizontal="center" vertical="center"/>
    </xf>
    <xf numFmtId="10" fontId="22" fillId="2" borderId="2" xfId="4" applyNumberFormat="1" applyFont="1" applyFill="1" applyBorder="1" applyAlignment="1">
      <alignment horizontal="center" vertical="center"/>
    </xf>
    <xf numFmtId="10" fontId="22" fillId="2" borderId="12" xfId="4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10" fontId="14" fillId="2" borderId="2" xfId="4" applyNumberFormat="1" applyFont="1" applyFill="1" applyBorder="1" applyAlignment="1">
      <alignment horizontal="center" vertical="center"/>
    </xf>
    <xf numFmtId="10" fontId="14" fillId="2" borderId="12" xfId="4" applyNumberFormat="1" applyFont="1" applyFill="1" applyBorder="1" applyAlignment="1">
      <alignment horizontal="center" vertical="center"/>
    </xf>
    <xf numFmtId="10" fontId="23" fillId="0" borderId="2" xfId="4" applyNumberFormat="1" applyFont="1" applyFill="1" applyBorder="1" applyAlignment="1">
      <alignment horizontal="center" vertical="center"/>
    </xf>
    <xf numFmtId="1" fontId="14" fillId="3" borderId="24" xfId="4" applyNumberFormat="1" applyFont="1" applyFill="1" applyBorder="1" applyAlignment="1">
      <alignment vertical="center"/>
    </xf>
    <xf numFmtId="1" fontId="14" fillId="3" borderId="6" xfId="4" applyNumberFormat="1" applyFont="1" applyFill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2" fillId="0" borderId="15" xfId="3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164" fontId="3" fillId="2" borderId="1" xfId="5" applyFont="1" applyFill="1" applyBorder="1" applyAlignment="1">
      <alignment horizontal="center" vertical="center"/>
    </xf>
    <xf numFmtId="164" fontId="3" fillId="2" borderId="2" xfId="5" applyFont="1" applyFill="1" applyBorder="1" applyAlignment="1">
      <alignment horizontal="center" vertical="center"/>
    </xf>
    <xf numFmtId="164" fontId="3" fillId="2" borderId="5" xfId="5" applyFont="1" applyFill="1" applyBorder="1" applyAlignment="1">
      <alignment horizontal="center" vertical="center"/>
    </xf>
    <xf numFmtId="164" fontId="3" fillId="2" borderId="12" xfId="5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2" fontId="15" fillId="0" borderId="0" xfId="4" applyNumberFormat="1" applyFont="1" applyFill="1" applyBorder="1" applyAlignment="1">
      <alignment vertical="center"/>
    </xf>
    <xf numFmtId="0" fontId="14" fillId="0" borderId="44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2" fontId="15" fillId="0" borderId="20" xfId="4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2" fontId="15" fillId="3" borderId="27" xfId="0" applyNumberFormat="1" applyFont="1" applyFill="1" applyBorder="1" applyAlignment="1">
      <alignment horizontal="center" vertical="center"/>
    </xf>
    <xf numFmtId="2" fontId="15" fillId="3" borderId="4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2" applyNumberFormat="1" applyFont="1" applyBorder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165" fontId="19" fillId="0" borderId="23" xfId="0" applyNumberFormat="1" applyFont="1" applyBorder="1" applyAlignment="1">
      <alignment horizontal="center" vertical="center"/>
    </xf>
    <xf numFmtId="165" fontId="19" fillId="0" borderId="47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 wrapText="1"/>
    </xf>
    <xf numFmtId="0" fontId="3" fillId="0" borderId="1" xfId="2" applyFont="1" applyBorder="1" applyAlignment="1">
      <alignment horizontal="right" vertical="center" wrapText="1"/>
    </xf>
    <xf numFmtId="0" fontId="3" fillId="0" borderId="17" xfId="2" applyFont="1" applyBorder="1" applyAlignment="1">
      <alignment horizontal="center" vertical="center" wrapText="1"/>
    </xf>
    <xf numFmtId="0" fontId="8" fillId="0" borderId="48" xfId="2" applyFont="1" applyBorder="1" applyAlignment="1">
      <alignment horizontal="center" vertical="center"/>
    </xf>
    <xf numFmtId="0" fontId="8" fillId="0" borderId="49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4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4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47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48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center" vertical="center"/>
    </xf>
    <xf numFmtId="4" fontId="3" fillId="0" borderId="24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2" fillId="3" borderId="1" xfId="4" applyNumberFormat="1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4" fontId="18" fillId="0" borderId="25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3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164" fontId="24" fillId="0" borderId="23" xfId="0" applyNumberFormat="1" applyFont="1" applyBorder="1" applyAlignment="1">
      <alignment horizontal="center" vertical="center"/>
    </xf>
    <xf numFmtId="164" fontId="24" fillId="0" borderId="47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164" fontId="24" fillId="0" borderId="24" xfId="0" applyNumberFormat="1" applyFont="1" applyBorder="1" applyAlignment="1">
      <alignment horizontal="center" vertical="center"/>
    </xf>
    <xf numFmtId="164" fontId="24" fillId="0" borderId="42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1" fontId="26" fillId="0" borderId="1" xfId="4" applyNumberFormat="1" applyFont="1" applyFill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" fontId="14" fillId="0" borderId="5" xfId="4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7" fontId="3" fillId="0" borderId="44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right" vertical="center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8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2" fillId="2" borderId="24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9" fontId="14" fillId="2" borderId="1" xfId="4" applyFont="1" applyFill="1" applyBorder="1" applyAlignment="1">
      <alignment horizontal="center" vertical="center" wrapText="1"/>
    </xf>
    <xf numFmtId="9" fontId="14" fillId="2" borderId="2" xfId="4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9" fontId="14" fillId="2" borderId="5" xfId="4" applyFont="1" applyFill="1" applyBorder="1" applyAlignment="1">
      <alignment horizontal="center" vertical="center" wrapText="1"/>
    </xf>
    <xf numFmtId="9" fontId="14" fillId="2" borderId="12" xfId="4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9" fontId="14" fillId="0" borderId="1" xfId="4" applyFont="1" applyBorder="1" applyAlignment="1">
      <alignment horizontal="center" vertical="center" wrapText="1"/>
    </xf>
    <xf numFmtId="9" fontId="14" fillId="0" borderId="2" xfId="4" applyFont="1" applyBorder="1" applyAlignment="1">
      <alignment horizontal="center" vertical="center" wrapText="1"/>
    </xf>
  </cellXfs>
  <cellStyles count="6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  <cellStyle name="Percentuale" xfId="4" builtinId="5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0" dropStyle="combo" dx="22" fmlaLink="$C$3" fmlaRange="Oneri_dati!$B$37:$B$46" noThreeD="1" sel="1" val="0"/>
</file>

<file path=xl/ctrlProps/ctrlProp10.xml><?xml version="1.0" encoding="utf-8"?>
<formControlPr xmlns="http://schemas.microsoft.com/office/spreadsheetml/2009/9/main" objectType="Drop" dropStyle="combo" dx="22" fmlaLink="[2]Oneri!$A$7" fmlaRange="[2]Oneri_dati!$A$40:$A$41" noThreeD="1" sel="0" val="0"/>
</file>

<file path=xl/ctrlProps/ctrlProp11.xml><?xml version="1.0" encoding="utf-8"?>
<formControlPr xmlns="http://schemas.microsoft.com/office/spreadsheetml/2009/9/main" objectType="Drop" dropStyle="combo" dx="22" fmlaLink="[2]Oneri!$A$10" fmlaRange="[2]Oneri_dati!$A$33:$A$37" noThreeD="1" sel="0" val="0"/>
</file>

<file path=xl/ctrlProps/ctrlProp12.xml><?xml version="1.0" encoding="utf-8"?>
<formControlPr xmlns="http://schemas.microsoft.com/office/spreadsheetml/2009/9/main" objectType="Drop" dropStyle="combo" dx="22" fmlaLink="[2]Oneri!$C$3" fmlaRange="[2]Oneri_dati!$A$44:$A$46" noThreeD="1" sel="0" val="0"/>
</file>

<file path=xl/ctrlProps/ctrlProp13.xml><?xml version="1.0" encoding="utf-8"?>
<formControlPr xmlns="http://schemas.microsoft.com/office/spreadsheetml/2009/9/main" objectType="Drop" dropStyle="combo" dx="22" fmlaLink="#REF!" fmlaRange="[2]Oneri_dati!$A$40:$A$41" noThreeD="1" sel="0" val="0"/>
</file>

<file path=xl/ctrlProps/ctrlProp14.xml><?xml version="1.0" encoding="utf-8"?>
<formControlPr xmlns="http://schemas.microsoft.com/office/spreadsheetml/2009/9/main" objectType="Drop" dropStyle="combo" dx="22" fmlaLink="[2]Oneri!#REF!" fmlaRange="[2]Oneri_dati!$A$14:$A$16" noThreeD="1" sel="0" val="0"/>
</file>

<file path=xl/ctrlProps/ctrlProp15.xml><?xml version="1.0" encoding="utf-8"?>
<formControlPr xmlns="http://schemas.microsoft.com/office/spreadsheetml/2009/9/main" objectType="Drop" dropStyle="combo" dx="22" fmlaLink="Costo_dati!$H$4" fmlaRange="Costo_dati!$B$3:$G$8" noThreeD="1" sel="1" val="0"/>
</file>

<file path=xl/ctrlProps/ctrlProp16.xml><?xml version="1.0" encoding="utf-8"?>
<formControlPr xmlns="http://schemas.microsoft.com/office/spreadsheetml/2009/9/main" objectType="Drop" dropStyle="combo" dx="22" fmlaLink="Costo_dati!$H$5" fmlaRange="Costo_dati!$B$3:$G$8" noThreeD="1" sel="1" val="0"/>
</file>

<file path=xl/ctrlProps/ctrlProp17.xml><?xml version="1.0" encoding="utf-8"?>
<formControlPr xmlns="http://schemas.microsoft.com/office/spreadsheetml/2009/9/main" objectType="Drop" dropStyle="combo" dx="22" fmlaLink="Costo_dati!$H$6" fmlaRange="Costo_dati!$B$3:$G$8" noThreeD="1" sel="1" val="0"/>
</file>

<file path=xl/ctrlProps/ctrlProp18.xml><?xml version="1.0" encoding="utf-8"?>
<formControlPr xmlns="http://schemas.microsoft.com/office/spreadsheetml/2009/9/main" objectType="Drop" dropStyle="combo" dx="22" fmlaLink="Costo_dati!$H$7" fmlaRange="Costo_dati!$B$3:$G$8" noThreeD="1" sel="1" val="0"/>
</file>

<file path=xl/ctrlProps/ctrlProp19.xml><?xml version="1.0" encoding="utf-8"?>
<formControlPr xmlns="http://schemas.microsoft.com/office/spreadsheetml/2009/9/main" objectType="Drop" dropStyle="combo" dx="22" fmlaLink="Costo_dati!$H$8" fmlaRange="Costo_dati!$B$3:$G$8" noThreeD="1" sel="1" val="0"/>
</file>

<file path=xl/ctrlProps/ctrlProp2.xml><?xml version="1.0" encoding="utf-8"?>
<formControlPr xmlns="http://schemas.microsoft.com/office/spreadsheetml/2009/9/main" objectType="Drop" dropStyle="combo" dx="22" fmlaLink="#REF!" fmlaRange="[1]Oneri_dati!$A$40:$A$41" noThreeD="1" sel="0" val="0"/>
</file>

<file path=xl/ctrlProps/ctrlProp20.xml><?xml version="1.0" encoding="utf-8"?>
<formControlPr xmlns="http://schemas.microsoft.com/office/spreadsheetml/2009/9/main" objectType="Drop" dropStyle="combo" dx="22" fmlaLink="$H$44" fmlaRange="Costo_dati!$B$37:$C$39" noThreeD="1" sel="3" val="0"/>
</file>

<file path=xl/ctrlProps/ctrlProp21.xml><?xml version="1.0" encoding="utf-8"?>
<formControlPr xmlns="http://schemas.microsoft.com/office/spreadsheetml/2009/9/main" objectType="Drop" dropStyle="combo" dx="22" fmlaLink="$H$45" fmlaRange="Costo_dati!$B$26:$C$32" noThreeD="1" sel="1" val="0"/>
</file>

<file path=xl/ctrlProps/ctrlProp3.xml><?xml version="1.0" encoding="utf-8"?>
<formControlPr xmlns="http://schemas.microsoft.com/office/spreadsheetml/2009/9/main" objectType="Drop" dropStyle="combo" dx="22" fmlaLink="[1]Oneri!#REF!" fmlaRange="[1]Oneri_dati!$A$14:$A$16" noThreeD="1" sel="0" val="0"/>
</file>

<file path=xl/ctrlProps/ctrlProp4.xml><?xml version="1.0" encoding="utf-8"?>
<formControlPr xmlns="http://schemas.microsoft.com/office/spreadsheetml/2009/9/main" objectType="Drop" dropStyle="combo" dx="22" fmlaLink="#REF!" fmlaRange="[1]Oneri_dati!$A$40:$A$41" noThreeD="1" sel="0" val="0"/>
</file>

<file path=xl/ctrlProps/ctrlProp5.xml><?xml version="1.0" encoding="utf-8"?>
<formControlPr xmlns="http://schemas.microsoft.com/office/spreadsheetml/2009/9/main" objectType="Drop" dropStyle="combo" dx="22" fmlaLink="[1]Oneri!#REF!" fmlaRange="[1]Oneri_dati!$A$14:$A$16" noThreeD="1" sel="0" val="0"/>
</file>

<file path=xl/ctrlProps/ctrlProp6.xml><?xml version="1.0" encoding="utf-8"?>
<formControlPr xmlns="http://schemas.microsoft.com/office/spreadsheetml/2009/9/main" objectType="Drop" dropStyle="combo" dx="22" fmlaLink="#REF!" fmlaRange="[1]Oneri_dati!$A$40:$A$41" noThreeD="1" sel="0" val="0"/>
</file>

<file path=xl/ctrlProps/ctrlProp7.xml><?xml version="1.0" encoding="utf-8"?>
<formControlPr xmlns="http://schemas.microsoft.com/office/spreadsheetml/2009/9/main" objectType="Drop" dropStyle="combo" dx="22" fmlaLink="[1]Oneri!#REF!" fmlaRange="[1]Oneri_dati!$A$14:$A$16" noThreeD="1" sel="0" val="0"/>
</file>

<file path=xl/ctrlProps/ctrlProp8.xml><?xml version="1.0" encoding="utf-8"?>
<formControlPr xmlns="http://schemas.microsoft.com/office/spreadsheetml/2009/9/main" objectType="Drop" dropLines="12" dropStyle="combo" dx="22" fmlaLink="$A$3" fmlaRange="Oneri_dati!$B$2:$B$11" noThreeD="1" sel="1" val="0"/>
</file>

<file path=xl/ctrlProps/ctrlProp9.xml><?xml version="1.0" encoding="utf-8"?>
<formControlPr xmlns="http://schemas.microsoft.com/office/spreadsheetml/2009/9/main" objectType="Drop" dropStyle="combo" dx="22" fmlaLink="[2]Oneri!$A$3" fmlaRange="[2]Oneri_dati!$A$2:$A$7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</xdr:row>
          <xdr:rowOff>57150</xdr:rowOff>
        </xdr:from>
        <xdr:to>
          <xdr:col>2</xdr:col>
          <xdr:colOff>628650</xdr:colOff>
          <xdr:row>3</xdr:row>
          <xdr:rowOff>114300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3319" name="Drop Dow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3320" name="Drop Dow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3321" name="Drop Dow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</xdr:row>
          <xdr:rowOff>57150</xdr:rowOff>
        </xdr:from>
        <xdr:to>
          <xdr:col>0</xdr:col>
          <xdr:colOff>2105025</xdr:colOff>
          <xdr:row>3</xdr:row>
          <xdr:rowOff>104775</xdr:rowOff>
        </xdr:to>
        <xdr:sp macro="" textlink="">
          <xdr:nvSpPr>
            <xdr:cNvPr id="13350" name="Drop Down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1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219075</xdr:colOff>
          <xdr:row>0</xdr:row>
          <xdr:rowOff>0</xdr:rowOff>
        </xdr:from>
        <xdr:to>
          <xdr:col>2</xdr:col>
          <xdr:colOff>257175</xdr:colOff>
          <xdr:row>0</xdr:row>
          <xdr:rowOff>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0</xdr:rowOff>
        </xdr:from>
        <xdr:to>
          <xdr:col>1</xdr:col>
          <xdr:colOff>1495425</xdr:colOff>
          <xdr:row>0</xdr:row>
          <xdr:rowOff>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0</xdr:row>
          <xdr:rowOff>0</xdr:rowOff>
        </xdr:from>
        <xdr:to>
          <xdr:col>2</xdr:col>
          <xdr:colOff>438150</xdr:colOff>
          <xdr:row>0</xdr:row>
          <xdr:rowOff>0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0</xdr:row>
          <xdr:rowOff>0</xdr:rowOff>
        </xdr:from>
        <xdr:to>
          <xdr:col>5</xdr:col>
          <xdr:colOff>952500</xdr:colOff>
          <xdr:row>0</xdr:row>
          <xdr:rowOff>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0</xdr:rowOff>
        </xdr:from>
        <xdr:to>
          <xdr:col>6</xdr:col>
          <xdr:colOff>0</xdr:colOff>
          <xdr:row>0</xdr:row>
          <xdr:rowOff>0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0</xdr:rowOff>
        </xdr:from>
        <xdr:to>
          <xdr:col>6</xdr:col>
          <xdr:colOff>0</xdr:colOff>
          <xdr:row>0</xdr:row>
          <xdr:rowOff>0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38</xdr:row>
      <xdr:rowOff>0</xdr:rowOff>
    </xdr:from>
    <xdr:to>
      <xdr:col>7</xdr:col>
      <xdr:colOff>9528</xdr:colOff>
      <xdr:row>38</xdr:row>
      <xdr:rowOff>14288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rot="10800000">
          <a:off x="4702970" y="10632281"/>
          <a:ext cx="1450183" cy="142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30</xdr:row>
          <xdr:rowOff>19050</xdr:rowOff>
        </xdr:from>
        <xdr:to>
          <xdr:col>6</xdr:col>
          <xdr:colOff>1285875</xdr:colOff>
          <xdr:row>30</xdr:row>
          <xdr:rowOff>238125</xdr:rowOff>
        </xdr:to>
        <xdr:sp macro="" textlink="">
          <xdr:nvSpPr>
            <xdr:cNvPr id="5263" name="Drop Down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3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31</xdr:row>
          <xdr:rowOff>19050</xdr:rowOff>
        </xdr:from>
        <xdr:to>
          <xdr:col>6</xdr:col>
          <xdr:colOff>1285875</xdr:colOff>
          <xdr:row>31</xdr:row>
          <xdr:rowOff>238125</xdr:rowOff>
        </xdr:to>
        <xdr:sp macro="" textlink="">
          <xdr:nvSpPr>
            <xdr:cNvPr id="5264" name="Drop Down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3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32</xdr:row>
          <xdr:rowOff>19050</xdr:rowOff>
        </xdr:from>
        <xdr:to>
          <xdr:col>6</xdr:col>
          <xdr:colOff>1285875</xdr:colOff>
          <xdr:row>32</xdr:row>
          <xdr:rowOff>238125</xdr:rowOff>
        </xdr:to>
        <xdr:sp macro="" textlink="">
          <xdr:nvSpPr>
            <xdr:cNvPr id="5265" name="Drop Down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3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19050</xdr:rowOff>
        </xdr:from>
        <xdr:to>
          <xdr:col>6</xdr:col>
          <xdr:colOff>1285875</xdr:colOff>
          <xdr:row>33</xdr:row>
          <xdr:rowOff>228600</xdr:rowOff>
        </xdr:to>
        <xdr:sp macro="" textlink="">
          <xdr:nvSpPr>
            <xdr:cNvPr id="5266" name="Drop Down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3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34</xdr:row>
          <xdr:rowOff>9525</xdr:rowOff>
        </xdr:from>
        <xdr:to>
          <xdr:col>6</xdr:col>
          <xdr:colOff>1285875</xdr:colOff>
          <xdr:row>34</xdr:row>
          <xdr:rowOff>228600</xdr:rowOff>
        </xdr:to>
        <xdr:sp macro="" textlink="">
          <xdr:nvSpPr>
            <xdr:cNvPr id="5267" name="Drop Down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3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43</xdr:row>
          <xdr:rowOff>85725</xdr:rowOff>
        </xdr:from>
        <xdr:to>
          <xdr:col>8</xdr:col>
          <xdr:colOff>1028700</xdr:colOff>
          <xdr:row>43</xdr:row>
          <xdr:rowOff>285750</xdr:rowOff>
        </xdr:to>
        <xdr:sp macro="" textlink="">
          <xdr:nvSpPr>
            <xdr:cNvPr id="5268" name="Drop Down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3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44</xdr:row>
          <xdr:rowOff>85725</xdr:rowOff>
        </xdr:from>
        <xdr:to>
          <xdr:col>8</xdr:col>
          <xdr:colOff>809625</xdr:colOff>
          <xdr:row>44</xdr:row>
          <xdr:rowOff>285750</xdr:rowOff>
        </xdr:to>
        <xdr:sp macro="" textlink="">
          <xdr:nvSpPr>
            <xdr:cNvPr id="5269" name="Drop Down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3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docu\_DOCUMENTI%20UFFICIALI\_REGISTRO%20PROGETTO\2008\U\UT\7.07.00_2136\calcoli_regione\09_toscana\09_tos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docu/_DOCUMENTI%20UFFICIALI/_REGISTRO%20PROGETTO/2008/U/UT/7.07.00_2136/calcoli_regione/09_toscana/09_tosc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lley"/>
      <sheetName val="Oneri"/>
      <sheetName val="Oneri_dati"/>
      <sheetName val="Costo"/>
      <sheetName val="Costo_dati"/>
      <sheetName val="Costo_Computo"/>
      <sheetName val="Monetizzazioni"/>
      <sheetName val="Monetizzazioni_dati"/>
      <sheetName val="Diritti"/>
      <sheetName val="Dir_d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lley"/>
      <sheetName val="Oneri"/>
      <sheetName val="Oneri_dati"/>
      <sheetName val="Costo"/>
      <sheetName val="Costo_dati"/>
      <sheetName val="Costo_Computo"/>
      <sheetName val="Monetizzazioni"/>
      <sheetName val="Monetizzazioni_dati"/>
      <sheetName val="Diritti"/>
      <sheetName val="Dir_d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omments" Target="../comments3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showGridLines="0" workbookViewId="0">
      <selection activeCell="D11" sqref="D11"/>
    </sheetView>
  </sheetViews>
  <sheetFormatPr defaultRowHeight="15" x14ac:dyDescent="0.25"/>
  <cols>
    <col min="1" max="1" width="16.5703125" bestFit="1" customWidth="1"/>
    <col min="2" max="2" width="11" bestFit="1" customWidth="1"/>
  </cols>
  <sheetData>
    <row r="1" spans="1:2" x14ac:dyDescent="0.25">
      <c r="A1" t="s">
        <v>145</v>
      </c>
      <c r="B1" t="s">
        <v>146</v>
      </c>
    </row>
    <row r="2" spans="1:2" x14ac:dyDescent="0.25">
      <c r="A2" s="51" t="s">
        <v>166</v>
      </c>
      <c r="B2" s="117" t="str">
        <f>TEXT('Costo di Costruzione'!I51,"0,00")</f>
        <v>0,00</v>
      </c>
    </row>
    <row r="3" spans="1:2" x14ac:dyDescent="0.25">
      <c r="A3" s="51" t="s">
        <v>167</v>
      </c>
      <c r="B3" s="117" t="str">
        <f>TEXT('Costo di Costruzione'!I52,"0,00")</f>
        <v>0,00</v>
      </c>
    </row>
    <row r="4" spans="1:2" x14ac:dyDescent="0.25">
      <c r="A4" s="51" t="s">
        <v>87</v>
      </c>
      <c r="B4" s="117" t="e">
        <f>TEXT(#REF!,"0,00")</f>
        <v>#REF!</v>
      </c>
    </row>
    <row r="5" spans="1:2" x14ac:dyDescent="0.25">
      <c r="A5" s="51" t="s">
        <v>88</v>
      </c>
      <c r="B5" s="117" t="e">
        <f>TEXT(#REF!,"0,00")</f>
        <v>#REF!</v>
      </c>
    </row>
    <row r="6" spans="1:2" x14ac:dyDescent="0.25">
      <c r="A6" s="51" t="s">
        <v>168</v>
      </c>
      <c r="B6" s="118" t="str">
        <f ca="1">TEXT('Oneri di Urbanizzazione'!E32,"0,00")</f>
        <v>0,00</v>
      </c>
    </row>
    <row r="7" spans="1:2" x14ac:dyDescent="0.25">
      <c r="A7" s="51" t="s">
        <v>169</v>
      </c>
      <c r="B7" s="118" t="str">
        <f ca="1">TEXT('Oneri di Urbanizzazione'!E33,"0,00")</f>
        <v>0,00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showGridLines="0" zoomScale="90" zoomScaleNormal="90" workbookViewId="0">
      <selection activeCell="L28" sqref="L28"/>
    </sheetView>
  </sheetViews>
  <sheetFormatPr defaultRowHeight="12.75" x14ac:dyDescent="0.2"/>
  <cols>
    <col min="1" max="1" width="32.140625" style="1" customWidth="1"/>
    <col min="2" max="2" width="5.7109375" style="1" customWidth="1"/>
    <col min="3" max="3" width="10.7109375" style="1" customWidth="1"/>
    <col min="4" max="4" width="9.42578125" style="3" customWidth="1"/>
    <col min="5" max="5" width="12.7109375" style="2" customWidth="1"/>
    <col min="6" max="6" width="11.140625" style="77" bestFit="1" customWidth="1"/>
    <col min="7" max="16384" width="9.140625" style="1"/>
  </cols>
  <sheetData>
    <row r="1" spans="1:6" ht="30" customHeight="1" x14ac:dyDescent="0.2">
      <c r="A1" s="212" t="s">
        <v>220</v>
      </c>
      <c r="B1" s="213"/>
      <c r="C1" s="213"/>
      <c r="D1" s="213"/>
      <c r="E1" s="213"/>
      <c r="F1" s="214"/>
    </row>
    <row r="2" spans="1:6" ht="12.75" customHeight="1" x14ac:dyDescent="0.2">
      <c r="A2" s="189" t="s">
        <v>219</v>
      </c>
      <c r="B2" s="2"/>
      <c r="C2" s="181" t="s">
        <v>128</v>
      </c>
      <c r="D2" s="1"/>
      <c r="E2" s="59"/>
      <c r="F2" s="190"/>
    </row>
    <row r="3" spans="1:6" ht="12" customHeight="1" x14ac:dyDescent="0.2">
      <c r="A3" s="215">
        <v>1</v>
      </c>
      <c r="C3" s="217">
        <v>1</v>
      </c>
      <c r="D3" s="59"/>
      <c r="E3" s="182"/>
      <c r="F3" s="191"/>
    </row>
    <row r="4" spans="1:6" ht="12" customHeight="1" x14ac:dyDescent="0.2">
      <c r="A4" s="216"/>
      <c r="B4" s="59"/>
      <c r="C4" s="218"/>
      <c r="D4" s="59"/>
      <c r="E4" s="182"/>
      <c r="F4" s="191"/>
    </row>
    <row r="5" spans="1:6" ht="9.9499999999999993" customHeight="1" x14ac:dyDescent="0.2">
      <c r="A5" s="145"/>
      <c r="B5" s="49"/>
      <c r="C5" s="49"/>
      <c r="D5" s="49"/>
      <c r="E5" s="49"/>
      <c r="F5" s="146"/>
    </row>
    <row r="6" spans="1:6" ht="30" customHeight="1" x14ac:dyDescent="0.2">
      <c r="A6" s="79" t="s">
        <v>0</v>
      </c>
      <c r="B6" s="50" t="s">
        <v>221</v>
      </c>
      <c r="C6" s="50" t="s">
        <v>139</v>
      </c>
      <c r="D6" s="50" t="s">
        <v>127</v>
      </c>
      <c r="E6" s="50" t="s">
        <v>138</v>
      </c>
      <c r="F6" s="155" t="s">
        <v>142</v>
      </c>
    </row>
    <row r="7" spans="1:6" ht="15" customHeight="1" x14ac:dyDescent="0.2">
      <c r="A7" s="194" t="str">
        <f>Oneri_dati!B2</f>
        <v>RESIDENZIALE</v>
      </c>
      <c r="B7" s="192" t="s">
        <v>224</v>
      </c>
      <c r="C7" s="195"/>
      <c r="D7" s="84" t="s">
        <v>164</v>
      </c>
      <c r="E7" s="85">
        <f ca="1">INDIRECT("Oneri_dati!" &amp; ADDRESS(Oneri_dati!N15,Oneri_dati!O15))</f>
        <v>0.71</v>
      </c>
      <c r="F7" s="149">
        <f ca="1">IF(ISNUMBER(E7),C7*E7,0)</f>
        <v>0</v>
      </c>
    </row>
    <row r="8" spans="1:6" ht="15" customHeight="1" x14ac:dyDescent="0.2">
      <c r="A8" s="194"/>
      <c r="B8" s="193"/>
      <c r="C8" s="196"/>
      <c r="D8" s="84" t="s">
        <v>165</v>
      </c>
      <c r="E8" s="85">
        <f ca="1">INDIRECT("Oneri_dati!" &amp; ADDRESS(Oneri_dati!N16,Oneri_dati!O15))</f>
        <v>2.15</v>
      </c>
      <c r="F8" s="149">
        <f ca="1">IF(ISNUMBER(E8),C7*E8,0)</f>
        <v>0</v>
      </c>
    </row>
    <row r="9" spans="1:6" ht="15" customHeight="1" x14ac:dyDescent="0.2">
      <c r="A9" s="194" t="str">
        <f>Oneri_dati!B3</f>
        <v>TURISTICA 1° Cat.</v>
      </c>
      <c r="B9" s="192" t="s">
        <v>136</v>
      </c>
      <c r="C9" s="195"/>
      <c r="D9" s="84" t="s">
        <v>164</v>
      </c>
      <c r="E9" s="85">
        <f ca="1">INDIRECT("Oneri_dati!" &amp; ADDRESS(Oneri_dati!N15,Oneri_dati!O16))</f>
        <v>1.98</v>
      </c>
      <c r="F9" s="149">
        <f ca="1">IF(ISNUMBER(E9),C9*E9,0)</f>
        <v>0</v>
      </c>
    </row>
    <row r="10" spans="1:6" ht="15" customHeight="1" x14ac:dyDescent="0.2">
      <c r="A10" s="194"/>
      <c r="B10" s="193"/>
      <c r="C10" s="196"/>
      <c r="D10" s="84" t="s">
        <v>165</v>
      </c>
      <c r="E10" s="85">
        <f ca="1">INDIRECT("Oneri_dati!" &amp; ADDRESS(Oneri_dati!N16,Oneri_dati!O16))</f>
        <v>6.03</v>
      </c>
      <c r="F10" s="149">
        <f ca="1">IF(ISNUMBER(E10),C9*E10,0)</f>
        <v>0</v>
      </c>
    </row>
    <row r="11" spans="1:6" ht="15" customHeight="1" x14ac:dyDescent="0.2">
      <c r="A11" s="194" t="str">
        <f>Oneri_dati!B4</f>
        <v>TURISTICA 2° Cat.</v>
      </c>
      <c r="B11" s="192" t="s">
        <v>136</v>
      </c>
      <c r="C11" s="195"/>
      <c r="D11" s="84" t="s">
        <v>164</v>
      </c>
      <c r="E11" s="85">
        <f ca="1">INDIRECT("Oneri_dati!" &amp; ADDRESS(Oneri_dati!N15,Oneri_dati!O17))</f>
        <v>1.39</v>
      </c>
      <c r="F11" s="149">
        <f ca="1">IF(ISNUMBER(E11),C11*E11,0)</f>
        <v>0</v>
      </c>
    </row>
    <row r="12" spans="1:6" ht="15" customHeight="1" x14ac:dyDescent="0.2">
      <c r="A12" s="194"/>
      <c r="B12" s="193"/>
      <c r="C12" s="196"/>
      <c r="D12" s="84" t="s">
        <v>165</v>
      </c>
      <c r="E12" s="85">
        <f ca="1">INDIRECT("Oneri_dati!" &amp; ADDRESS(Oneri_dati!N16,Oneri_dati!O17))</f>
        <v>4.22</v>
      </c>
      <c r="F12" s="149">
        <f ca="1">IF(ISNUMBER(E12),C11*E12,0)</f>
        <v>0</v>
      </c>
    </row>
    <row r="13" spans="1:6" ht="15" customHeight="1" x14ac:dyDescent="0.2">
      <c r="A13" s="194" t="str">
        <f>Oneri_dati!B5</f>
        <v>TURISTICA 3° Cat.</v>
      </c>
      <c r="B13" s="192" t="s">
        <v>136</v>
      </c>
      <c r="C13" s="195"/>
      <c r="D13" s="84" t="s">
        <v>164</v>
      </c>
      <c r="E13" s="85">
        <f ca="1">INDIRECT("Oneri_dati!" &amp; ADDRESS(Oneri_dati!N15,Oneri_dati!O18))</f>
        <v>0.99</v>
      </c>
      <c r="F13" s="149">
        <f ca="1">IF(ISNUMBER(E13),C13*E13,0)</f>
        <v>0</v>
      </c>
    </row>
    <row r="14" spans="1:6" ht="15" customHeight="1" x14ac:dyDescent="0.2">
      <c r="A14" s="194"/>
      <c r="B14" s="193"/>
      <c r="C14" s="196"/>
      <c r="D14" s="84" t="s">
        <v>165</v>
      </c>
      <c r="E14" s="85">
        <f ca="1">INDIRECT("Oneri_dati!" &amp; ADDRESS(Oneri_dati!N16,Oneri_dati!O18))</f>
        <v>3.01</v>
      </c>
      <c r="F14" s="149">
        <f ca="1">IF(ISNUMBER(E14),C13*E14,0)</f>
        <v>0</v>
      </c>
    </row>
    <row r="15" spans="1:6" ht="15" customHeight="1" x14ac:dyDescent="0.2">
      <c r="A15" s="194" t="str">
        <f>Oneri_dati!B6</f>
        <v>PARA RICETTIVE</v>
      </c>
      <c r="B15" s="192" t="s">
        <v>136</v>
      </c>
      <c r="C15" s="195"/>
      <c r="D15" s="84" t="s">
        <v>164</v>
      </c>
      <c r="E15" s="85">
        <f ca="1">INDIRECT("Oneri_dati!" &amp; ADDRESS(Oneri_dati!N15,Oneri_dati!O19))</f>
        <v>0.59</v>
      </c>
      <c r="F15" s="149">
        <f ca="1">IF(ISNUMBER(E15),C15*E15,0)</f>
        <v>0</v>
      </c>
    </row>
    <row r="16" spans="1:6" ht="15" customHeight="1" x14ac:dyDescent="0.2">
      <c r="A16" s="194"/>
      <c r="B16" s="193"/>
      <c r="C16" s="196"/>
      <c r="D16" s="84" t="s">
        <v>165</v>
      </c>
      <c r="E16" s="85">
        <f ca="1">INDIRECT("Oneri_dati!" &amp; ADDRESS(Oneri_dati!N16,Oneri_dati!O19))</f>
        <v>1.81</v>
      </c>
      <c r="F16" s="149">
        <f ca="1">IF(ISNUMBER(E16),C15*E16,0)</f>
        <v>0</v>
      </c>
    </row>
    <row r="17" spans="1:6" ht="15" customHeight="1" x14ac:dyDescent="0.2">
      <c r="A17" s="194" t="str">
        <f>Oneri_dati!B7</f>
        <v>ARTIGIANALE</v>
      </c>
      <c r="B17" s="192" t="s">
        <v>136</v>
      </c>
      <c r="C17" s="195"/>
      <c r="D17" s="84" t="s">
        <v>164</v>
      </c>
      <c r="E17" s="85">
        <f ca="1">INDIRECT("Oneri_dati!" &amp; ADDRESS(Oneri_dati!N15,Oneri_dati!O20))</f>
        <v>0.85</v>
      </c>
      <c r="F17" s="149">
        <f ca="1">IF(ISNUMBER(E17),C17*E17,0)</f>
        <v>0</v>
      </c>
    </row>
    <row r="18" spans="1:6" ht="15" customHeight="1" x14ac:dyDescent="0.2">
      <c r="A18" s="194"/>
      <c r="B18" s="193"/>
      <c r="C18" s="196"/>
      <c r="D18" s="152" t="s">
        <v>165</v>
      </c>
      <c r="E18" s="153">
        <f ca="1">INDIRECT("Oneri_dati!" &amp; ADDRESS(Oneri_dati!N16,Oneri_dati!O20))</f>
        <v>2.58</v>
      </c>
      <c r="F18" s="149">
        <f ca="1">IF(ISNUMBER(E18),C17*E18,0)</f>
        <v>0</v>
      </c>
    </row>
    <row r="19" spans="1:6" ht="15" customHeight="1" x14ac:dyDescent="0.2">
      <c r="A19" s="194" t="str">
        <f>Oneri_dati!B8</f>
        <v>COMMERCIALE</v>
      </c>
      <c r="B19" s="192" t="s">
        <v>136</v>
      </c>
      <c r="C19" s="195"/>
      <c r="D19" s="84" t="s">
        <v>164</v>
      </c>
      <c r="E19" s="85">
        <f ca="1">INDIRECT("Oneri_dati!" &amp; ADDRESS(Oneri_dati!N15,Oneri_dati!O21))</f>
        <v>1.39</v>
      </c>
      <c r="F19" s="149">
        <f ca="1">IF(ISNUMBER(E19),C19*E19,0)</f>
        <v>0</v>
      </c>
    </row>
    <row r="20" spans="1:6" ht="15" customHeight="1" x14ac:dyDescent="0.2">
      <c r="A20" s="194"/>
      <c r="B20" s="193"/>
      <c r="C20" s="196"/>
      <c r="D20" s="84" t="s">
        <v>165</v>
      </c>
      <c r="E20" s="85">
        <f ca="1">INDIRECT("Oneri_dati!" &amp; ADDRESS(Oneri_dati!N16,Oneri_dati!O21))</f>
        <v>4.24</v>
      </c>
      <c r="F20" s="149">
        <f ca="1">IF(ISNUMBER(E20),C19*E20,0)</f>
        <v>0</v>
      </c>
    </row>
    <row r="21" spans="1:6" ht="15" customHeight="1" x14ac:dyDescent="0.2">
      <c r="A21" s="194" t="str">
        <f>Oneri_dati!B9</f>
        <v>INDUSTRIALE</v>
      </c>
      <c r="B21" s="192" t="s">
        <v>136</v>
      </c>
      <c r="C21" s="195"/>
      <c r="D21" s="84" t="s">
        <v>164</v>
      </c>
      <c r="E21" s="85" t="str">
        <f ca="1">INDIRECT("Oneri_dati!" &amp; ADDRESS(Oneri_dati!N15,Oneri_dati!O22))</f>
        <v>N.A.</v>
      </c>
      <c r="F21" s="149">
        <f ca="1">IF(ISNUMBER(E21),C21*E21,0)</f>
        <v>0</v>
      </c>
    </row>
    <row r="22" spans="1:6" ht="15" customHeight="1" x14ac:dyDescent="0.2">
      <c r="A22" s="194"/>
      <c r="B22" s="193"/>
      <c r="C22" s="196"/>
      <c r="D22" s="84" t="s">
        <v>165</v>
      </c>
      <c r="E22" s="85" t="str">
        <f ca="1">INDIRECT("Oneri_dati!" &amp; ADDRESS(Oneri_dati!N16,Oneri_dati!O22))</f>
        <v>N.A.</v>
      </c>
      <c r="F22" s="149">
        <f ca="1">IF(ISNUMBER(E22),C21*E22,0)</f>
        <v>0</v>
      </c>
    </row>
    <row r="23" spans="1:6" ht="15" customHeight="1" x14ac:dyDescent="0.2">
      <c r="A23" s="194" t="str">
        <f>Oneri_dati!B10</f>
        <v>DIREZIONALE</v>
      </c>
      <c r="B23" s="192" t="s">
        <v>136</v>
      </c>
      <c r="C23" s="195"/>
      <c r="D23" s="84" t="s">
        <v>164</v>
      </c>
      <c r="E23" s="85">
        <f ca="1">INDIRECT("Oneri_dati!" &amp; ADDRESS(Oneri_dati!N15,Oneri_dati!O23))</f>
        <v>1.7</v>
      </c>
      <c r="F23" s="149">
        <f ca="1">IF(ISNUMBER(E23),C23*E23,0)</f>
        <v>0</v>
      </c>
    </row>
    <row r="24" spans="1:6" ht="15" customHeight="1" x14ac:dyDescent="0.2">
      <c r="A24" s="194"/>
      <c r="B24" s="193"/>
      <c r="C24" s="196"/>
      <c r="D24" s="84" t="s">
        <v>165</v>
      </c>
      <c r="E24" s="85">
        <f ca="1">INDIRECT("Oneri_dati!" &amp; ADDRESS(Oneri_dati!N16,Oneri_dati!O23))</f>
        <v>5.17</v>
      </c>
      <c r="F24" s="149">
        <f ca="1">IF(ISNUMBER(E24),C23*E24,0)</f>
        <v>0</v>
      </c>
    </row>
    <row r="25" spans="1:6" ht="15" customHeight="1" x14ac:dyDescent="0.2">
      <c r="A25" s="194" t="str">
        <f>Oneri_dati!B11</f>
        <v>ATTIVITA' SPECIALI</v>
      </c>
      <c r="B25" s="192" t="s">
        <v>136</v>
      </c>
      <c r="C25" s="195"/>
      <c r="D25" s="84" t="s">
        <v>164</v>
      </c>
      <c r="E25" s="85" t="str">
        <f ca="1">INDIRECT("Oneri_dati!" &amp; ADDRESS(Oneri_dati!N15,Oneri_dati!O24))</f>
        <v>N.A.</v>
      </c>
      <c r="F25" s="149">
        <f ca="1">IF(ISNUMBER(E25),C25*E25,0)</f>
        <v>0</v>
      </c>
    </row>
    <row r="26" spans="1:6" ht="15" customHeight="1" x14ac:dyDescent="0.2">
      <c r="A26" s="194"/>
      <c r="B26" s="193"/>
      <c r="C26" s="196"/>
      <c r="D26" s="152" t="s">
        <v>165</v>
      </c>
      <c r="E26" s="153" t="str">
        <f ca="1">INDIRECT("Oneri_dati!" &amp; ADDRESS(Oneri_dati!N16,Oneri_dati!O24))</f>
        <v>N.A.</v>
      </c>
      <c r="F26" s="149">
        <f ca="1">IF(ISNUMBER(E26),C25*E26,0)</f>
        <v>0</v>
      </c>
    </row>
    <row r="27" spans="1:6" ht="9.9499999999999993" customHeight="1" x14ac:dyDescent="0.2">
      <c r="A27" s="183"/>
      <c r="B27" s="150"/>
      <c r="C27" s="150"/>
      <c r="D27" s="150"/>
      <c r="E27" s="150"/>
      <c r="F27" s="154"/>
    </row>
    <row r="28" spans="1:6" ht="30" customHeight="1" x14ac:dyDescent="0.2">
      <c r="A28" s="209" t="s">
        <v>160</v>
      </c>
      <c r="B28" s="210"/>
      <c r="C28" s="89">
        <v>0</v>
      </c>
      <c r="D28" s="211" t="s">
        <v>161</v>
      </c>
      <c r="E28" s="205"/>
      <c r="F28" s="90">
        <f ca="1">F7+F9+F11+F13+F15+F17+F19+F21+F23+F25</f>
        <v>0</v>
      </c>
    </row>
    <row r="29" spans="1:6" ht="30" customHeight="1" x14ac:dyDescent="0.2">
      <c r="A29" s="209" t="s">
        <v>162</v>
      </c>
      <c r="B29" s="210"/>
      <c r="C29" s="89">
        <v>0</v>
      </c>
      <c r="D29" s="205" t="s">
        <v>163</v>
      </c>
      <c r="E29" s="205"/>
      <c r="F29" s="90">
        <f ca="1">F8+F10+F12+F14+F16+F18+F20+F22+F24+F26</f>
        <v>0</v>
      </c>
    </row>
    <row r="30" spans="1:6" ht="15" customHeight="1" x14ac:dyDescent="0.2">
      <c r="A30" s="209" t="s">
        <v>155</v>
      </c>
      <c r="B30" s="210"/>
      <c r="C30" s="127" t="s">
        <v>228</v>
      </c>
      <c r="D30" s="205"/>
      <c r="E30" s="205"/>
      <c r="F30" s="90"/>
    </row>
    <row r="31" spans="1:6" ht="9.9499999999999993" customHeight="1" x14ac:dyDescent="0.2">
      <c r="A31" s="206"/>
      <c r="B31" s="207"/>
      <c r="C31" s="207"/>
      <c r="D31" s="207"/>
      <c r="E31" s="207"/>
      <c r="F31" s="208"/>
    </row>
    <row r="32" spans="1:6" ht="15" customHeight="1" x14ac:dyDescent="0.2">
      <c r="A32" s="197" t="s">
        <v>226</v>
      </c>
      <c r="B32" s="198"/>
      <c r="C32" s="198"/>
      <c r="D32" s="198"/>
      <c r="E32" s="199">
        <f ca="1">IF(C30="si",(F28*2)-C28,F28-C28)</f>
        <v>0</v>
      </c>
      <c r="F32" s="200"/>
    </row>
    <row r="33" spans="1:6" ht="15" customHeight="1" x14ac:dyDescent="0.2">
      <c r="A33" s="197" t="s">
        <v>227</v>
      </c>
      <c r="B33" s="198"/>
      <c r="C33" s="198"/>
      <c r="D33" s="198"/>
      <c r="E33" s="199">
        <f ca="1">IF(C30="si",(F29*2)-C29,F29-C29)</f>
        <v>0</v>
      </c>
      <c r="F33" s="200"/>
    </row>
    <row r="34" spans="1:6" ht="20.100000000000001" customHeight="1" x14ac:dyDescent="0.2">
      <c r="A34" s="201" t="s">
        <v>129</v>
      </c>
      <c r="B34" s="202"/>
      <c r="C34" s="202"/>
      <c r="D34" s="202"/>
      <c r="E34" s="203">
        <f ca="1">E32+E33</f>
        <v>0</v>
      </c>
      <c r="F34" s="204"/>
    </row>
    <row r="35" spans="1:6" x14ac:dyDescent="0.2">
      <c r="B35" s="4"/>
      <c r="C35" s="4"/>
      <c r="D35" s="4"/>
      <c r="E35" s="4"/>
      <c r="F35" s="78"/>
    </row>
  </sheetData>
  <mergeCells count="46">
    <mergeCell ref="A1:F1"/>
    <mergeCell ref="A3:A4"/>
    <mergeCell ref="A7:A8"/>
    <mergeCell ref="A15:A16"/>
    <mergeCell ref="A9:A10"/>
    <mergeCell ref="A11:A12"/>
    <mergeCell ref="A13:A14"/>
    <mergeCell ref="B7:B8"/>
    <mergeCell ref="C3:C4"/>
    <mergeCell ref="B13:B14"/>
    <mergeCell ref="C7:C8"/>
    <mergeCell ref="C9:C10"/>
    <mergeCell ref="C11:C12"/>
    <mergeCell ref="C13:C14"/>
    <mergeCell ref="B9:B10"/>
    <mergeCell ref="B11:B12"/>
    <mergeCell ref="A28:B28"/>
    <mergeCell ref="D28:E28"/>
    <mergeCell ref="A29:B29"/>
    <mergeCell ref="D29:E29"/>
    <mergeCell ref="A30:B30"/>
    <mergeCell ref="A21:A22"/>
    <mergeCell ref="C21:C22"/>
    <mergeCell ref="A23:A24"/>
    <mergeCell ref="C23:C24"/>
    <mergeCell ref="A25:A26"/>
    <mergeCell ref="C25:C26"/>
    <mergeCell ref="B21:B22"/>
    <mergeCell ref="B23:B24"/>
    <mergeCell ref="B25:B26"/>
    <mergeCell ref="A33:D33"/>
    <mergeCell ref="E33:F33"/>
    <mergeCell ref="A34:D34"/>
    <mergeCell ref="E34:F34"/>
    <mergeCell ref="D30:E30"/>
    <mergeCell ref="A32:D32"/>
    <mergeCell ref="E32:F32"/>
    <mergeCell ref="A31:F31"/>
    <mergeCell ref="B19:B20"/>
    <mergeCell ref="A19:A20"/>
    <mergeCell ref="C19:C20"/>
    <mergeCell ref="B15:B16"/>
    <mergeCell ref="B17:B18"/>
    <mergeCell ref="C15:C16"/>
    <mergeCell ref="A17:A18"/>
    <mergeCell ref="C17:C18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 sizeWithCells="1">
                  <from>
                    <xdr:col>2</xdr:col>
                    <xdr:colOff>85725</xdr:colOff>
                    <xdr:row>2</xdr:row>
                    <xdr:rowOff>57150</xdr:rowOff>
                  </from>
                  <to>
                    <xdr:col>2</xdr:col>
                    <xdr:colOff>628650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 siz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Drop Down 3">
              <controlPr defaultSize="0" autoLine="0" autoPict="0">
                <anchor moveWithCells="1" siz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Drop Down 6">
              <controlPr defaultSize="0" autoLine="0" autoPict="0">
                <anchor moveWithCells="1" siz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8" name="Drop Down 7">
              <controlPr defaultSize="0" autoLine="0" autoPict="0">
                <anchor moveWithCells="1" siz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9" name="Drop Down 8">
              <controlPr defaultSize="0" autoLine="0" autoPict="0">
                <anchor moveWithCells="1" siz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0" name="Drop Down 9">
              <controlPr defaultSize="0" autoLine="0" autoPict="0">
                <anchor moveWithCells="1" siz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11" name="Drop Down 38">
              <controlPr defaultSize="0" autoLine="0" autoPict="0">
                <anchor moveWithCells="1" sizeWithCells="1">
                  <from>
                    <xdr:col>0</xdr:col>
                    <xdr:colOff>66675</xdr:colOff>
                    <xdr:row>2</xdr:row>
                    <xdr:rowOff>57150</xdr:rowOff>
                  </from>
                  <to>
                    <xdr:col>0</xdr:col>
                    <xdr:colOff>2105025</xdr:colOff>
                    <xdr:row>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showGridLines="0" topLeftCell="A6" zoomScale="110" zoomScaleNormal="110" workbookViewId="0">
      <selection activeCell="M35" sqref="M35"/>
    </sheetView>
  </sheetViews>
  <sheetFormatPr defaultRowHeight="12.75" x14ac:dyDescent="0.2"/>
  <cols>
    <col min="1" max="1" width="3.42578125" style="49" bestFit="1" customWidth="1"/>
    <col min="2" max="2" width="22.42578125" style="1" customWidth="1"/>
    <col min="3" max="3" width="6.42578125" style="1" bestFit="1" customWidth="1"/>
    <col min="4" max="4" width="13.85546875" style="1" bestFit="1" customWidth="1"/>
    <col min="5" max="7" width="17.85546875" style="1" bestFit="1" customWidth="1"/>
    <col min="8" max="8" width="16" style="1" bestFit="1" customWidth="1"/>
    <col min="9" max="9" width="13.140625" style="1" bestFit="1" customWidth="1"/>
    <col min="10" max="10" width="14.42578125" style="1" bestFit="1" customWidth="1"/>
    <col min="11" max="11" width="13" style="1" bestFit="1" customWidth="1"/>
    <col min="12" max="12" width="13.140625" style="1" bestFit="1" customWidth="1"/>
    <col min="13" max="13" width="18.7109375" style="1" bestFit="1" customWidth="1"/>
    <col min="14" max="15" width="3.42578125" style="151" hidden="1" customWidth="1"/>
    <col min="16" max="17" width="3.42578125" style="1" bestFit="1" customWidth="1"/>
    <col min="18" max="16384" width="9.140625" style="1"/>
  </cols>
  <sheetData>
    <row r="1" spans="1:15" x14ac:dyDescent="0.2">
      <c r="A1" s="156"/>
      <c r="B1" s="173" t="s">
        <v>140</v>
      </c>
    </row>
    <row r="2" spans="1:15" x14ac:dyDescent="0.2">
      <c r="A2" s="63">
        <v>1</v>
      </c>
      <c r="B2" s="174" t="s">
        <v>109</v>
      </c>
    </row>
    <row r="3" spans="1:15" x14ac:dyDescent="0.2">
      <c r="A3" s="63">
        <v>2</v>
      </c>
      <c r="B3" s="174" t="s">
        <v>197</v>
      </c>
    </row>
    <row r="4" spans="1:15" x14ac:dyDescent="0.2">
      <c r="A4" s="63">
        <v>3</v>
      </c>
      <c r="B4" s="174" t="s">
        <v>198</v>
      </c>
    </row>
    <row r="5" spans="1:15" x14ac:dyDescent="0.2">
      <c r="A5" s="63">
        <v>4</v>
      </c>
      <c r="B5" s="174" t="s">
        <v>199</v>
      </c>
    </row>
    <row r="6" spans="1:15" x14ac:dyDescent="0.2">
      <c r="A6" s="63">
        <v>5</v>
      </c>
      <c r="B6" s="174" t="s">
        <v>200</v>
      </c>
    </row>
    <row r="7" spans="1:15" x14ac:dyDescent="0.2">
      <c r="A7" s="63">
        <v>6</v>
      </c>
      <c r="B7" s="174" t="s">
        <v>201</v>
      </c>
    </row>
    <row r="8" spans="1:15" x14ac:dyDescent="0.2">
      <c r="A8" s="63">
        <v>7</v>
      </c>
      <c r="B8" s="174" t="s">
        <v>135</v>
      </c>
    </row>
    <row r="9" spans="1:15" x14ac:dyDescent="0.2">
      <c r="A9" s="63">
        <v>8</v>
      </c>
      <c r="B9" s="174" t="s">
        <v>202</v>
      </c>
    </row>
    <row r="10" spans="1:15" x14ac:dyDescent="0.2">
      <c r="A10" s="63">
        <v>9</v>
      </c>
      <c r="B10" s="174" t="s">
        <v>130</v>
      </c>
    </row>
    <row r="11" spans="1:15" x14ac:dyDescent="0.2">
      <c r="A11" s="175">
        <v>10</v>
      </c>
      <c r="B11" s="176" t="s">
        <v>203</v>
      </c>
    </row>
    <row r="12" spans="1:15" x14ac:dyDescent="0.2">
      <c r="B12" s="6"/>
    </row>
    <row r="13" spans="1:15" ht="12.95" customHeight="1" x14ac:dyDescent="0.2">
      <c r="B13" s="228" t="s">
        <v>223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30"/>
    </row>
    <row r="14" spans="1:15" ht="15" customHeight="1" x14ac:dyDescent="0.2">
      <c r="B14" s="186" t="s">
        <v>141</v>
      </c>
      <c r="C14" s="187" t="s">
        <v>134</v>
      </c>
      <c r="D14" s="184" t="s">
        <v>109</v>
      </c>
      <c r="E14" s="184" t="s">
        <v>197</v>
      </c>
      <c r="F14" s="184" t="s">
        <v>198</v>
      </c>
      <c r="G14" s="184" t="s">
        <v>199</v>
      </c>
      <c r="H14" s="184" t="s">
        <v>200</v>
      </c>
      <c r="I14" s="184" t="s">
        <v>201</v>
      </c>
      <c r="J14" s="184" t="s">
        <v>135</v>
      </c>
      <c r="K14" s="184" t="s">
        <v>202</v>
      </c>
      <c r="L14" s="184" t="s">
        <v>130</v>
      </c>
      <c r="M14" s="185" t="s">
        <v>203</v>
      </c>
    </row>
    <row r="15" spans="1:15" ht="12.95" customHeight="1" x14ac:dyDescent="0.2">
      <c r="B15" s="219" t="s">
        <v>83</v>
      </c>
      <c r="C15" s="29" t="s">
        <v>164</v>
      </c>
      <c r="D15" s="177">
        <v>0.71</v>
      </c>
      <c r="E15" s="177">
        <v>1.98</v>
      </c>
      <c r="F15" s="177">
        <v>1.39</v>
      </c>
      <c r="G15" s="177">
        <v>0.99</v>
      </c>
      <c r="H15" s="177">
        <v>0.59</v>
      </c>
      <c r="I15" s="177">
        <v>0.85</v>
      </c>
      <c r="J15" s="177">
        <v>1.39</v>
      </c>
      <c r="K15" s="177" t="s">
        <v>222</v>
      </c>
      <c r="L15" s="177">
        <v>1.7</v>
      </c>
      <c r="M15" s="178" t="s">
        <v>222</v>
      </c>
      <c r="N15" s="151">
        <f>(('Oneri di Urbanizzazione'!C3)*2)+13</f>
        <v>15</v>
      </c>
      <c r="O15" s="151">
        <v>4</v>
      </c>
    </row>
    <row r="16" spans="1:15" ht="12.95" customHeight="1" x14ac:dyDescent="0.2">
      <c r="B16" s="219"/>
      <c r="C16" s="29" t="s">
        <v>165</v>
      </c>
      <c r="D16" s="177">
        <v>2.15</v>
      </c>
      <c r="E16" s="177">
        <v>6.03</v>
      </c>
      <c r="F16" s="177">
        <v>4.22</v>
      </c>
      <c r="G16" s="177">
        <v>3.01</v>
      </c>
      <c r="H16" s="177">
        <v>1.81</v>
      </c>
      <c r="I16" s="177">
        <v>2.58</v>
      </c>
      <c r="J16" s="177">
        <v>4.24</v>
      </c>
      <c r="K16" s="177" t="s">
        <v>222</v>
      </c>
      <c r="L16" s="177">
        <v>5.17</v>
      </c>
      <c r="M16" s="178" t="s">
        <v>222</v>
      </c>
      <c r="N16" s="151">
        <f>(('Oneri di Urbanizzazione'!C3)*2)+14</f>
        <v>16</v>
      </c>
      <c r="O16" s="151">
        <v>5</v>
      </c>
    </row>
    <row r="17" spans="2:15" ht="12.95" customHeight="1" x14ac:dyDescent="0.2">
      <c r="B17" s="219" t="s">
        <v>84</v>
      </c>
      <c r="C17" s="29" t="s">
        <v>164</v>
      </c>
      <c r="D17" s="177">
        <v>0.99</v>
      </c>
      <c r="E17" s="177">
        <v>1.56</v>
      </c>
      <c r="F17" s="177">
        <v>1.0900000000000001</v>
      </c>
      <c r="G17" s="177">
        <v>0.78</v>
      </c>
      <c r="H17" s="177">
        <v>0.47</v>
      </c>
      <c r="I17" s="177">
        <v>0.85</v>
      </c>
      <c r="J17" s="177">
        <v>1.28</v>
      </c>
      <c r="K17" s="177" t="s">
        <v>222</v>
      </c>
      <c r="L17" s="177">
        <v>1.56</v>
      </c>
      <c r="M17" s="178" t="s">
        <v>222</v>
      </c>
      <c r="O17" s="151">
        <v>6</v>
      </c>
    </row>
    <row r="18" spans="2:15" ht="12.95" customHeight="1" x14ac:dyDescent="0.2">
      <c r="B18" s="219"/>
      <c r="C18" s="29" t="s">
        <v>165</v>
      </c>
      <c r="D18" s="177">
        <v>3.01</v>
      </c>
      <c r="E18" s="177">
        <v>4.74</v>
      </c>
      <c r="F18" s="177">
        <v>3.32</v>
      </c>
      <c r="G18" s="177">
        <v>2.37</v>
      </c>
      <c r="H18" s="177">
        <v>1.42</v>
      </c>
      <c r="I18" s="177">
        <v>2.58</v>
      </c>
      <c r="J18" s="177">
        <v>3.89</v>
      </c>
      <c r="K18" s="177" t="s">
        <v>222</v>
      </c>
      <c r="L18" s="177">
        <v>4.74</v>
      </c>
      <c r="M18" s="178" t="s">
        <v>222</v>
      </c>
      <c r="O18" s="151">
        <v>7</v>
      </c>
    </row>
    <row r="19" spans="2:15" ht="12.95" customHeight="1" x14ac:dyDescent="0.2">
      <c r="B19" s="219" t="s">
        <v>89</v>
      </c>
      <c r="C19" s="29" t="s">
        <v>164</v>
      </c>
      <c r="D19" s="177" t="s">
        <v>218</v>
      </c>
      <c r="E19" s="177" t="s">
        <v>218</v>
      </c>
      <c r="F19" s="177" t="s">
        <v>218</v>
      </c>
      <c r="G19" s="177" t="s">
        <v>218</v>
      </c>
      <c r="H19" s="177" t="s">
        <v>218</v>
      </c>
      <c r="I19" s="177" t="s">
        <v>218</v>
      </c>
      <c r="J19" s="177" t="s">
        <v>218</v>
      </c>
      <c r="K19" s="177" t="s">
        <v>222</v>
      </c>
      <c r="L19" s="177" t="s">
        <v>218</v>
      </c>
      <c r="M19" s="178" t="s">
        <v>222</v>
      </c>
      <c r="O19" s="151">
        <v>8</v>
      </c>
    </row>
    <row r="20" spans="2:15" ht="12.95" customHeight="1" x14ac:dyDescent="0.2">
      <c r="B20" s="219"/>
      <c r="C20" s="29" t="s">
        <v>165</v>
      </c>
      <c r="D20" s="177">
        <v>4.3099999999999996</v>
      </c>
      <c r="E20" s="177">
        <v>4.3099999999999996</v>
      </c>
      <c r="F20" s="177">
        <v>3.01</v>
      </c>
      <c r="G20" s="177">
        <v>2.15</v>
      </c>
      <c r="H20" s="177">
        <v>1.29</v>
      </c>
      <c r="I20" s="177">
        <v>2.58</v>
      </c>
      <c r="J20" s="177">
        <v>3.53</v>
      </c>
      <c r="K20" s="177" t="s">
        <v>222</v>
      </c>
      <c r="L20" s="177">
        <v>4.3099999999999996</v>
      </c>
      <c r="M20" s="178" t="s">
        <v>222</v>
      </c>
      <c r="O20" s="151">
        <v>9</v>
      </c>
    </row>
    <row r="21" spans="2:15" ht="12.95" customHeight="1" x14ac:dyDescent="0.2">
      <c r="B21" s="219" t="s">
        <v>90</v>
      </c>
      <c r="C21" s="29" t="s">
        <v>164</v>
      </c>
      <c r="D21" s="177" t="s">
        <v>218</v>
      </c>
      <c r="E21" s="177" t="s">
        <v>218</v>
      </c>
      <c r="F21" s="177" t="s">
        <v>218</v>
      </c>
      <c r="G21" s="177" t="s">
        <v>218</v>
      </c>
      <c r="H21" s="177" t="s">
        <v>218</v>
      </c>
      <c r="I21" s="177" t="s">
        <v>218</v>
      </c>
      <c r="J21" s="177" t="s">
        <v>218</v>
      </c>
      <c r="K21" s="177" t="s">
        <v>222</v>
      </c>
      <c r="L21" s="177" t="s">
        <v>218</v>
      </c>
      <c r="M21" s="178" t="s">
        <v>222</v>
      </c>
      <c r="O21" s="151">
        <v>10</v>
      </c>
    </row>
    <row r="22" spans="2:15" ht="12.95" customHeight="1" x14ac:dyDescent="0.2">
      <c r="B22" s="219"/>
      <c r="C22" s="29" t="s">
        <v>165</v>
      </c>
      <c r="D22" s="177">
        <v>4.3099999999999996</v>
      </c>
      <c r="E22" s="177">
        <v>4.3099999999999996</v>
      </c>
      <c r="F22" s="177">
        <v>3.01</v>
      </c>
      <c r="G22" s="177">
        <v>2.15</v>
      </c>
      <c r="H22" s="177">
        <v>1.29</v>
      </c>
      <c r="I22" s="177">
        <v>2.58</v>
      </c>
      <c r="J22" s="177">
        <v>3.53</v>
      </c>
      <c r="K22" s="177" t="s">
        <v>222</v>
      </c>
      <c r="L22" s="177">
        <v>4.3099999999999996</v>
      </c>
      <c r="M22" s="178" t="s">
        <v>222</v>
      </c>
      <c r="O22" s="151">
        <v>11</v>
      </c>
    </row>
    <row r="23" spans="2:15" ht="12.95" customHeight="1" x14ac:dyDescent="0.2">
      <c r="B23" s="219" t="s">
        <v>204</v>
      </c>
      <c r="C23" s="29" t="s">
        <v>164</v>
      </c>
      <c r="D23" s="177" t="s">
        <v>218</v>
      </c>
      <c r="E23" s="177" t="s">
        <v>218</v>
      </c>
      <c r="F23" s="177" t="s">
        <v>218</v>
      </c>
      <c r="G23" s="177" t="s">
        <v>218</v>
      </c>
      <c r="H23" s="177" t="s">
        <v>218</v>
      </c>
      <c r="I23" s="177" t="s">
        <v>143</v>
      </c>
      <c r="J23" s="177" t="s">
        <v>218</v>
      </c>
      <c r="K23" s="177" t="s">
        <v>143</v>
      </c>
      <c r="L23" s="177" t="s">
        <v>218</v>
      </c>
      <c r="M23" s="178" t="s">
        <v>218</v>
      </c>
      <c r="O23" s="151">
        <v>12</v>
      </c>
    </row>
    <row r="24" spans="2:15" ht="12.95" customHeight="1" x14ac:dyDescent="0.2">
      <c r="B24" s="219"/>
      <c r="C24" s="29" t="s">
        <v>165</v>
      </c>
      <c r="D24" s="177">
        <v>4.74</v>
      </c>
      <c r="E24" s="177">
        <v>4.74</v>
      </c>
      <c r="F24" s="177">
        <v>3.32</v>
      </c>
      <c r="G24" s="177">
        <v>2.37</v>
      </c>
      <c r="H24" s="177">
        <v>1.42</v>
      </c>
      <c r="I24" s="177" t="s">
        <v>143</v>
      </c>
      <c r="J24" s="177">
        <v>3.89</v>
      </c>
      <c r="K24" s="177" t="s">
        <v>143</v>
      </c>
      <c r="L24" s="177">
        <v>4.74</v>
      </c>
      <c r="M24" s="178">
        <v>3.45</v>
      </c>
      <c r="O24" s="151">
        <v>13</v>
      </c>
    </row>
    <row r="25" spans="2:15" ht="12.95" customHeight="1" x14ac:dyDescent="0.2">
      <c r="B25" s="219" t="s">
        <v>205</v>
      </c>
      <c r="C25" s="29" t="s">
        <v>164</v>
      </c>
      <c r="D25" s="177" t="s">
        <v>218</v>
      </c>
      <c r="E25" s="177" t="s">
        <v>218</v>
      </c>
      <c r="F25" s="177" t="s">
        <v>218</v>
      </c>
      <c r="G25" s="177" t="s">
        <v>218</v>
      </c>
      <c r="H25" s="177" t="s">
        <v>218</v>
      </c>
      <c r="I25" s="177" t="s">
        <v>143</v>
      </c>
      <c r="J25" s="177" t="s">
        <v>143</v>
      </c>
      <c r="K25" s="177" t="s">
        <v>143</v>
      </c>
      <c r="L25" s="177" t="s">
        <v>143</v>
      </c>
      <c r="M25" s="178" t="s">
        <v>143</v>
      </c>
    </row>
    <row r="26" spans="2:15" ht="12.95" customHeight="1" x14ac:dyDescent="0.2">
      <c r="B26" s="219"/>
      <c r="C26" s="29" t="s">
        <v>165</v>
      </c>
      <c r="D26" s="177">
        <v>0</v>
      </c>
      <c r="E26" s="177">
        <v>0</v>
      </c>
      <c r="F26" s="177">
        <v>0</v>
      </c>
      <c r="G26" s="177">
        <v>0</v>
      </c>
      <c r="H26" s="177">
        <v>0</v>
      </c>
      <c r="I26" s="177" t="s">
        <v>143</v>
      </c>
      <c r="J26" s="177" t="s">
        <v>143</v>
      </c>
      <c r="K26" s="177" t="s">
        <v>143</v>
      </c>
      <c r="L26" s="177" t="s">
        <v>143</v>
      </c>
      <c r="M26" s="178" t="s">
        <v>143</v>
      </c>
    </row>
    <row r="27" spans="2:15" ht="12.95" customHeight="1" x14ac:dyDescent="0.2">
      <c r="B27" s="219" t="s">
        <v>206</v>
      </c>
      <c r="C27" s="29" t="s">
        <v>164</v>
      </c>
      <c r="D27" s="177" t="s">
        <v>218</v>
      </c>
      <c r="E27" s="177" t="s">
        <v>222</v>
      </c>
      <c r="F27" s="177" t="s">
        <v>222</v>
      </c>
      <c r="G27" s="177" t="s">
        <v>222</v>
      </c>
      <c r="H27" s="177" t="s">
        <v>222</v>
      </c>
      <c r="I27" s="177" t="s">
        <v>143</v>
      </c>
      <c r="J27" s="177" t="s">
        <v>218</v>
      </c>
      <c r="K27" s="177" t="s">
        <v>143</v>
      </c>
      <c r="L27" s="177" t="s">
        <v>218</v>
      </c>
      <c r="M27" s="178" t="s">
        <v>218</v>
      </c>
    </row>
    <row r="28" spans="2:15" ht="12.95" customHeight="1" x14ac:dyDescent="0.2">
      <c r="B28" s="219"/>
      <c r="C28" s="29" t="s">
        <v>165</v>
      </c>
      <c r="D28" s="177">
        <v>6.03</v>
      </c>
      <c r="E28" s="177" t="s">
        <v>222</v>
      </c>
      <c r="F28" s="177" t="s">
        <v>222</v>
      </c>
      <c r="G28" s="177" t="s">
        <v>222</v>
      </c>
      <c r="H28" s="177" t="s">
        <v>222</v>
      </c>
      <c r="I28" s="177" t="s">
        <v>143</v>
      </c>
      <c r="J28" s="177">
        <v>4.24</v>
      </c>
      <c r="K28" s="177" t="s">
        <v>143</v>
      </c>
      <c r="L28" s="177">
        <v>5.17</v>
      </c>
      <c r="M28" s="178">
        <v>2.58</v>
      </c>
    </row>
    <row r="29" spans="2:15" ht="12.95" customHeight="1" x14ac:dyDescent="0.2">
      <c r="B29" s="219" t="s">
        <v>207</v>
      </c>
      <c r="C29" s="29" t="s">
        <v>164</v>
      </c>
      <c r="D29" s="177" t="s">
        <v>218</v>
      </c>
      <c r="E29" s="177" t="s">
        <v>222</v>
      </c>
      <c r="F29" s="177" t="s">
        <v>222</v>
      </c>
      <c r="G29" s="177" t="s">
        <v>222</v>
      </c>
      <c r="H29" s="177" t="s">
        <v>222</v>
      </c>
      <c r="I29" s="177" t="s">
        <v>143</v>
      </c>
      <c r="J29" s="177" t="s">
        <v>218</v>
      </c>
      <c r="K29" s="177" t="s">
        <v>143</v>
      </c>
      <c r="L29" s="177" t="s">
        <v>218</v>
      </c>
      <c r="M29" s="178" t="s">
        <v>218</v>
      </c>
    </row>
    <row r="30" spans="2:15" ht="12.95" customHeight="1" x14ac:dyDescent="0.2">
      <c r="B30" s="219"/>
      <c r="C30" s="29" t="s">
        <v>165</v>
      </c>
      <c r="D30" s="177">
        <v>6.03</v>
      </c>
      <c r="E30" s="177" t="s">
        <v>222</v>
      </c>
      <c r="F30" s="177" t="s">
        <v>222</v>
      </c>
      <c r="G30" s="177" t="s">
        <v>222</v>
      </c>
      <c r="H30" s="177" t="s">
        <v>222</v>
      </c>
      <c r="I30" s="177" t="s">
        <v>143</v>
      </c>
      <c r="J30" s="177">
        <v>4.24</v>
      </c>
      <c r="K30" s="177" t="s">
        <v>143</v>
      </c>
      <c r="L30" s="177">
        <v>5.17</v>
      </c>
      <c r="M30" s="178">
        <v>2.58</v>
      </c>
    </row>
    <row r="31" spans="2:15" ht="12.95" customHeight="1" x14ac:dyDescent="0.2">
      <c r="B31" s="219" t="s">
        <v>110</v>
      </c>
      <c r="C31" s="29" t="s">
        <v>164</v>
      </c>
      <c r="D31" s="177" t="s">
        <v>218</v>
      </c>
      <c r="E31" s="177" t="s">
        <v>218</v>
      </c>
      <c r="F31" s="177" t="s">
        <v>218</v>
      </c>
      <c r="G31" s="177" t="s">
        <v>218</v>
      </c>
      <c r="H31" s="177" t="s">
        <v>218</v>
      </c>
      <c r="I31" s="177" t="s">
        <v>218</v>
      </c>
      <c r="J31" s="177" t="s">
        <v>218</v>
      </c>
      <c r="K31" s="177" t="s">
        <v>222</v>
      </c>
      <c r="L31" s="177" t="s">
        <v>218</v>
      </c>
      <c r="M31" s="178" t="s">
        <v>222</v>
      </c>
    </row>
    <row r="32" spans="2:15" ht="12.95" customHeight="1" x14ac:dyDescent="0.2">
      <c r="B32" s="219"/>
      <c r="C32" s="29" t="s">
        <v>165</v>
      </c>
      <c r="D32" s="177">
        <v>4.74</v>
      </c>
      <c r="E32" s="177">
        <v>4.74</v>
      </c>
      <c r="F32" s="177">
        <v>3.32</v>
      </c>
      <c r="G32" s="177">
        <v>2.37</v>
      </c>
      <c r="H32" s="177">
        <v>1.42</v>
      </c>
      <c r="I32" s="177">
        <v>2.58</v>
      </c>
      <c r="J32" s="177">
        <v>3.53</v>
      </c>
      <c r="K32" s="177" t="s">
        <v>222</v>
      </c>
      <c r="L32" s="177">
        <v>4.3099999999999996</v>
      </c>
      <c r="M32" s="178" t="s">
        <v>222</v>
      </c>
    </row>
    <row r="33" spans="2:13" ht="12.95" customHeight="1" x14ac:dyDescent="0.2">
      <c r="B33" s="219" t="s">
        <v>113</v>
      </c>
      <c r="C33" s="29" t="s">
        <v>164</v>
      </c>
      <c r="D33" s="177" t="s">
        <v>222</v>
      </c>
      <c r="E33" s="177" t="s">
        <v>218</v>
      </c>
      <c r="F33" s="177" t="s">
        <v>218</v>
      </c>
      <c r="G33" s="177" t="s">
        <v>218</v>
      </c>
      <c r="H33" s="177" t="s">
        <v>218</v>
      </c>
      <c r="I33" s="177" t="s">
        <v>225</v>
      </c>
      <c r="J33" s="177" t="s">
        <v>218</v>
      </c>
      <c r="K33" s="177" t="s">
        <v>225</v>
      </c>
      <c r="L33" s="177" t="s">
        <v>218</v>
      </c>
      <c r="M33" s="178" t="s">
        <v>218</v>
      </c>
    </row>
    <row r="34" spans="2:13" ht="12.95" customHeight="1" x14ac:dyDescent="0.2">
      <c r="B34" s="236"/>
      <c r="C34" s="188" t="s">
        <v>165</v>
      </c>
      <c r="D34" s="179" t="s">
        <v>222</v>
      </c>
      <c r="E34" s="179">
        <v>4.74</v>
      </c>
      <c r="F34" s="179">
        <v>3.32</v>
      </c>
      <c r="G34" s="179">
        <v>2.37</v>
      </c>
      <c r="H34" s="179">
        <v>1.42</v>
      </c>
      <c r="I34" s="179" t="s">
        <v>225</v>
      </c>
      <c r="J34" s="179">
        <v>3.53</v>
      </c>
      <c r="K34" s="179" t="s">
        <v>225</v>
      </c>
      <c r="L34" s="179">
        <v>4.3099999999999996</v>
      </c>
      <c r="M34" s="180">
        <v>4.3099999999999996</v>
      </c>
    </row>
    <row r="36" spans="2:13" ht="12.95" customHeight="1" x14ac:dyDescent="0.2">
      <c r="B36" s="76" t="s">
        <v>128</v>
      </c>
    </row>
    <row r="37" spans="2:13" x14ac:dyDescent="0.2">
      <c r="B37" s="80" t="s">
        <v>83</v>
      </c>
    </row>
    <row r="38" spans="2:13" x14ac:dyDescent="0.2">
      <c r="B38" s="80" t="s">
        <v>84</v>
      </c>
    </row>
    <row r="39" spans="2:13" x14ac:dyDescent="0.2">
      <c r="B39" s="80" t="s">
        <v>89</v>
      </c>
    </row>
    <row r="40" spans="2:13" x14ac:dyDescent="0.2">
      <c r="B40" s="80" t="s">
        <v>90</v>
      </c>
    </row>
    <row r="41" spans="2:13" x14ac:dyDescent="0.2">
      <c r="B41" s="80" t="s">
        <v>204</v>
      </c>
    </row>
    <row r="42" spans="2:13" x14ac:dyDescent="0.2">
      <c r="B42" s="80" t="s">
        <v>205</v>
      </c>
    </row>
    <row r="43" spans="2:13" x14ac:dyDescent="0.2">
      <c r="B43" s="80" t="s">
        <v>206</v>
      </c>
    </row>
    <row r="44" spans="2:13" x14ac:dyDescent="0.2">
      <c r="B44" s="80" t="s">
        <v>207</v>
      </c>
    </row>
    <row r="45" spans="2:13" x14ac:dyDescent="0.2">
      <c r="B45" s="80" t="s">
        <v>110</v>
      </c>
    </row>
    <row r="46" spans="2:13" x14ac:dyDescent="0.2">
      <c r="B46" s="80" t="s">
        <v>113</v>
      </c>
    </row>
    <row r="48" spans="2:13" ht="15" customHeight="1" x14ac:dyDescent="0.2">
      <c r="B48" s="231" t="s">
        <v>208</v>
      </c>
      <c r="C48" s="232"/>
      <c r="D48" s="232"/>
      <c r="E48" s="232"/>
      <c r="F48" s="233"/>
    </row>
    <row r="49" spans="2:6" x14ac:dyDescent="0.2">
      <c r="B49" s="147" t="s">
        <v>83</v>
      </c>
      <c r="C49" s="220" t="s">
        <v>209</v>
      </c>
      <c r="D49" s="220"/>
      <c r="E49" s="220"/>
      <c r="F49" s="221"/>
    </row>
    <row r="50" spans="2:6" x14ac:dyDescent="0.2">
      <c r="B50" s="147" t="s">
        <v>84</v>
      </c>
      <c r="C50" s="220" t="s">
        <v>210</v>
      </c>
      <c r="D50" s="220"/>
      <c r="E50" s="220"/>
      <c r="F50" s="221"/>
    </row>
    <row r="51" spans="2:6" x14ac:dyDescent="0.2">
      <c r="B51" s="147" t="s">
        <v>143</v>
      </c>
      <c r="C51" s="220" t="s">
        <v>211</v>
      </c>
      <c r="D51" s="220"/>
      <c r="E51" s="220"/>
      <c r="F51" s="221"/>
    </row>
    <row r="52" spans="2:6" x14ac:dyDescent="0.2">
      <c r="B52" s="148" t="s">
        <v>85</v>
      </c>
      <c r="C52" s="234" t="s">
        <v>212</v>
      </c>
      <c r="D52" s="234"/>
      <c r="E52" s="234"/>
      <c r="F52" s="235"/>
    </row>
    <row r="54" spans="2:6" ht="15" customHeight="1" x14ac:dyDescent="0.2">
      <c r="B54" s="231" t="s">
        <v>213</v>
      </c>
      <c r="C54" s="232"/>
      <c r="D54" s="233"/>
    </row>
    <row r="55" spans="2:6" ht="15" customHeight="1" x14ac:dyDescent="0.2">
      <c r="B55" s="222" t="s">
        <v>214</v>
      </c>
      <c r="C55" s="223"/>
      <c r="D55" s="224"/>
    </row>
    <row r="56" spans="2:6" x14ac:dyDescent="0.2">
      <c r="B56" s="222" t="s">
        <v>215</v>
      </c>
      <c r="C56" s="223"/>
      <c r="D56" s="224"/>
    </row>
    <row r="57" spans="2:6" x14ac:dyDescent="0.2">
      <c r="B57" s="222" t="s">
        <v>217</v>
      </c>
      <c r="C57" s="223"/>
      <c r="D57" s="224"/>
    </row>
    <row r="58" spans="2:6" x14ac:dyDescent="0.2">
      <c r="B58" s="225" t="s">
        <v>216</v>
      </c>
      <c r="C58" s="226"/>
      <c r="D58" s="227"/>
    </row>
  </sheetData>
  <mergeCells count="21">
    <mergeCell ref="B57:D57"/>
    <mergeCell ref="B58:D58"/>
    <mergeCell ref="B13:M13"/>
    <mergeCell ref="B54:D54"/>
    <mergeCell ref="B55:D55"/>
    <mergeCell ref="B56:D56"/>
    <mergeCell ref="B29:B30"/>
    <mergeCell ref="B15:B16"/>
    <mergeCell ref="C52:F52"/>
    <mergeCell ref="B48:F48"/>
    <mergeCell ref="B19:B20"/>
    <mergeCell ref="B21:B22"/>
    <mergeCell ref="B23:B24"/>
    <mergeCell ref="B25:B26"/>
    <mergeCell ref="B31:B32"/>
    <mergeCell ref="B33:B34"/>
    <mergeCell ref="B27:B28"/>
    <mergeCell ref="B17:B18"/>
    <mergeCell ref="C49:F49"/>
    <mergeCell ref="C50:F50"/>
    <mergeCell ref="C51:F5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 sizeWithCells="1">
                  <from>
                    <xdr:col>1</xdr:col>
                    <xdr:colOff>219075</xdr:colOff>
                    <xdr:row>0</xdr:row>
                    <xdr:rowOff>0</xdr:rowOff>
                  </from>
                  <to>
                    <xdr:col>2</xdr:col>
                    <xdr:colOff>257175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 sizeWithCells="1">
                  <from>
                    <xdr:col>1</xdr:col>
                    <xdr:colOff>800100</xdr:colOff>
                    <xdr:row>0</xdr:row>
                    <xdr:rowOff>0</xdr:rowOff>
                  </from>
                  <to>
                    <xdr:col>1</xdr:col>
                    <xdr:colOff>1495425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 sizeWithCells="1">
                  <from>
                    <xdr:col>1</xdr:col>
                    <xdr:colOff>38100</xdr:colOff>
                    <xdr:row>0</xdr:row>
                    <xdr:rowOff>0</xdr:rowOff>
                  </from>
                  <to>
                    <xdr:col>2</xdr:col>
                    <xdr:colOff>438150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Drop Down 4">
              <controlPr defaultSize="0" autoLine="0" autoPict="0">
                <anchor moveWithCells="1" sizeWithCells="1">
                  <from>
                    <xdr:col>3</xdr:col>
                    <xdr:colOff>104775</xdr:colOff>
                    <xdr:row>0</xdr:row>
                    <xdr:rowOff>0</xdr:rowOff>
                  </from>
                  <to>
                    <xdr:col>5</xdr:col>
                    <xdr:colOff>952500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Drop Down 5">
              <controlPr defaultSize="0" autoLine="0" autoPict="0">
                <anchor moveWithCells="1" sizeWithCells="1">
                  <from>
                    <xdr:col>6</xdr:col>
                    <xdr:colOff>0</xdr:colOff>
                    <xdr:row>0</xdr:row>
                    <xdr:rowOff>0</xdr:rowOff>
                  </from>
                  <to>
                    <xdr:col>6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Drop Down 6">
              <controlPr defaultSize="0" autoLine="0" autoPict="0">
                <anchor moveWithCells="1" sizeWithCells="1">
                  <from>
                    <xdr:col>6</xdr:col>
                    <xdr:colOff>0</xdr:colOff>
                    <xdr:row>0</xdr:row>
                    <xdr:rowOff>0</xdr:rowOff>
                  </from>
                  <to>
                    <xdr:col>6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0"/>
  <sheetViews>
    <sheetView showGridLines="0" tabSelected="1" topLeftCell="A27" zoomScale="80" zoomScaleNormal="80" zoomScaleSheetLayoutView="80" workbookViewId="0">
      <selection activeCell="E43" sqref="E43"/>
    </sheetView>
  </sheetViews>
  <sheetFormatPr defaultRowHeight="12.75" x14ac:dyDescent="0.2"/>
  <cols>
    <col min="1" max="1" width="3.7109375" style="1" customWidth="1"/>
    <col min="2" max="2" width="12.5703125" style="1" customWidth="1"/>
    <col min="3" max="3" width="16.85546875" style="1" customWidth="1"/>
    <col min="4" max="4" width="8.5703125" style="1" customWidth="1"/>
    <col min="5" max="5" width="16.5703125" style="1" customWidth="1"/>
    <col min="6" max="6" width="12.28515625" style="1" bestFit="1" customWidth="1"/>
    <col min="7" max="7" width="21.5703125" style="1" customWidth="1"/>
    <col min="8" max="8" width="17.140625" style="1" customWidth="1"/>
    <col min="9" max="9" width="20.42578125" style="1" customWidth="1"/>
    <col min="10" max="10" width="15.28515625" style="49" bestFit="1" customWidth="1"/>
    <col min="11" max="11" width="9.140625" style="1" customWidth="1"/>
    <col min="12" max="12" width="10.28515625" style="1" bestFit="1" customWidth="1"/>
    <col min="13" max="16384" width="9.140625" style="1"/>
  </cols>
  <sheetData>
    <row r="1" spans="1:10" s="22" customFormat="1" ht="12.95" customHeight="1" x14ac:dyDescent="0.25">
      <c r="A1" s="327" t="s">
        <v>41</v>
      </c>
      <c r="B1" s="328"/>
      <c r="C1" s="328"/>
      <c r="D1" s="328"/>
      <c r="E1" s="328"/>
      <c r="F1" s="328"/>
      <c r="G1" s="328"/>
      <c r="H1" s="328"/>
      <c r="I1" s="329"/>
      <c r="J1" s="97"/>
    </row>
    <row r="2" spans="1:10" ht="15" customHeight="1" x14ac:dyDescent="0.2">
      <c r="A2" s="287" t="s">
        <v>6</v>
      </c>
      <c r="B2" s="337"/>
      <c r="C2" s="288"/>
      <c r="D2" s="330" t="s">
        <v>7</v>
      </c>
      <c r="E2" s="330"/>
      <c r="F2" s="330"/>
      <c r="G2" s="330"/>
      <c r="H2" s="330"/>
      <c r="I2" s="331"/>
      <c r="J2" s="98"/>
    </row>
    <row r="3" spans="1:10" ht="15" customHeight="1" x14ac:dyDescent="0.2">
      <c r="A3" s="332" t="s">
        <v>5</v>
      </c>
      <c r="B3" s="333"/>
      <c r="C3" s="333"/>
      <c r="D3" s="333"/>
      <c r="E3" s="333"/>
      <c r="F3" s="333"/>
      <c r="G3" s="333"/>
      <c r="H3" s="333"/>
      <c r="I3" s="334"/>
      <c r="J3" s="99"/>
    </row>
    <row r="4" spans="1:10" ht="12.95" customHeight="1" x14ac:dyDescent="0.2">
      <c r="A4" s="338" t="s">
        <v>8</v>
      </c>
      <c r="B4" s="339"/>
      <c r="C4" s="339"/>
      <c r="D4" s="339"/>
      <c r="E4" s="339"/>
      <c r="F4" s="339"/>
      <c r="G4" s="339"/>
      <c r="H4" s="339"/>
      <c r="I4" s="340"/>
      <c r="J4" s="100"/>
    </row>
    <row r="5" spans="1:10" ht="39" customHeight="1" x14ac:dyDescent="0.2">
      <c r="A5" s="318" t="s">
        <v>157</v>
      </c>
      <c r="B5" s="305"/>
      <c r="C5" s="306"/>
      <c r="D5" s="25" t="s">
        <v>156</v>
      </c>
      <c r="E5" s="130" t="s">
        <v>99</v>
      </c>
      <c r="F5" s="25" t="s">
        <v>9</v>
      </c>
      <c r="G5" s="25" t="s">
        <v>10</v>
      </c>
      <c r="H5" s="341" t="s">
        <v>55</v>
      </c>
      <c r="I5" s="342"/>
      <c r="J5" s="101"/>
    </row>
    <row r="6" spans="1:10" ht="12.95" customHeight="1" x14ac:dyDescent="0.2">
      <c r="A6" s="284">
        <v>1</v>
      </c>
      <c r="B6" s="285"/>
      <c r="C6" s="286"/>
      <c r="D6" s="27">
        <v>2</v>
      </c>
      <c r="E6" s="144">
        <v>3</v>
      </c>
      <c r="F6" s="27" t="s">
        <v>11</v>
      </c>
      <c r="G6" s="27">
        <v>5</v>
      </c>
      <c r="H6" s="335" t="s">
        <v>12</v>
      </c>
      <c r="I6" s="336"/>
      <c r="J6" s="100"/>
    </row>
    <row r="7" spans="1:10" ht="12.95" customHeight="1" x14ac:dyDescent="0.2">
      <c r="A7" s="284" t="s">
        <v>132</v>
      </c>
      <c r="B7" s="285"/>
      <c r="C7" s="286"/>
      <c r="D7" s="157">
        <v>0</v>
      </c>
      <c r="E7" s="126">
        <v>0</v>
      </c>
      <c r="F7" s="128">
        <f>IF(E7&gt;0,E7/E12,0)</f>
        <v>0</v>
      </c>
      <c r="G7" s="5">
        <v>0</v>
      </c>
      <c r="H7" s="291">
        <f>IF(F7=" "," ",F7*G7)</f>
        <v>0</v>
      </c>
      <c r="I7" s="292"/>
      <c r="J7" s="100"/>
    </row>
    <row r="8" spans="1:10" ht="12.95" customHeight="1" x14ac:dyDescent="0.2">
      <c r="A8" s="284" t="s">
        <v>42</v>
      </c>
      <c r="B8" s="285"/>
      <c r="C8" s="286"/>
      <c r="D8" s="157">
        <v>0</v>
      </c>
      <c r="E8" s="126">
        <v>0</v>
      </c>
      <c r="F8" s="128">
        <f>IF(E8&gt;0,E8/E12,0)</f>
        <v>0</v>
      </c>
      <c r="G8" s="5">
        <v>5</v>
      </c>
      <c r="H8" s="291">
        <f>IF(F8=" "," ",F8*G8)</f>
        <v>0</v>
      </c>
      <c r="I8" s="292"/>
      <c r="J8" s="100"/>
    </row>
    <row r="9" spans="1:10" ht="12.95" customHeight="1" x14ac:dyDescent="0.2">
      <c r="A9" s="284" t="s">
        <v>43</v>
      </c>
      <c r="B9" s="285"/>
      <c r="C9" s="286"/>
      <c r="D9" s="157">
        <v>0</v>
      </c>
      <c r="E9" s="126">
        <v>0</v>
      </c>
      <c r="F9" s="128">
        <f>IF(E9&gt;0,E9/E12,0)</f>
        <v>0</v>
      </c>
      <c r="G9" s="5">
        <v>15</v>
      </c>
      <c r="H9" s="291">
        <f>IF(F9=" "," ",F9*G9)</f>
        <v>0</v>
      </c>
      <c r="I9" s="292"/>
      <c r="J9" s="100"/>
    </row>
    <row r="10" spans="1:10" ht="12.95" customHeight="1" x14ac:dyDescent="0.2">
      <c r="A10" s="284" t="s">
        <v>44</v>
      </c>
      <c r="B10" s="285"/>
      <c r="C10" s="286"/>
      <c r="D10" s="157">
        <v>0</v>
      </c>
      <c r="E10" s="126">
        <v>0</v>
      </c>
      <c r="F10" s="128">
        <f>IF(E10&gt;0,E10/E12,0)</f>
        <v>0</v>
      </c>
      <c r="G10" s="5">
        <v>30</v>
      </c>
      <c r="H10" s="291">
        <f>IF(F10=" "," ",F10*G10)</f>
        <v>0</v>
      </c>
      <c r="I10" s="292"/>
      <c r="J10" s="100"/>
    </row>
    <row r="11" spans="1:10" ht="12.95" customHeight="1" x14ac:dyDescent="0.2">
      <c r="A11" s="284" t="s">
        <v>13</v>
      </c>
      <c r="B11" s="285"/>
      <c r="C11" s="286"/>
      <c r="D11" s="157">
        <v>0</v>
      </c>
      <c r="E11" s="126">
        <v>0</v>
      </c>
      <c r="F11" s="128">
        <f>IF(E11&gt;0,E11/E12,0)</f>
        <v>0</v>
      </c>
      <c r="G11" s="5">
        <v>50</v>
      </c>
      <c r="H11" s="291">
        <f>IF(F11=" "," ",F11*G11)</f>
        <v>0</v>
      </c>
      <c r="I11" s="292"/>
      <c r="J11" s="100"/>
    </row>
    <row r="12" spans="1:10" s="59" customFormat="1" ht="15" customHeight="1" x14ac:dyDescent="0.25">
      <c r="A12" s="243" t="s">
        <v>54</v>
      </c>
      <c r="B12" s="244"/>
      <c r="C12" s="244"/>
      <c r="D12" s="245"/>
      <c r="E12" s="129">
        <f>SUM(E7:E11)</f>
        <v>0</v>
      </c>
      <c r="F12" s="60"/>
      <c r="G12" s="61"/>
      <c r="H12" s="245" t="s">
        <v>47</v>
      </c>
      <c r="I12" s="307"/>
      <c r="J12" s="93">
        <f>SUM(H7:I11)</f>
        <v>0</v>
      </c>
    </row>
    <row r="13" spans="1:10" ht="9.9499999999999993" customHeight="1" x14ac:dyDescent="0.2">
      <c r="A13" s="102"/>
      <c r="B13" s="21"/>
      <c r="C13" s="21"/>
      <c r="D13" s="21"/>
      <c r="E13" s="21"/>
      <c r="F13" s="21"/>
      <c r="G13" s="21"/>
      <c r="H13" s="21"/>
      <c r="I13" s="21"/>
      <c r="J13" s="103" t="s">
        <v>14</v>
      </c>
    </row>
    <row r="14" spans="1:10" ht="30" customHeight="1" x14ac:dyDescent="0.2">
      <c r="A14" s="322" t="s">
        <v>15</v>
      </c>
      <c r="B14" s="323"/>
      <c r="C14" s="323"/>
      <c r="D14" s="323"/>
      <c r="E14" s="324"/>
      <c r="F14" s="21"/>
      <c r="G14" s="312" t="s">
        <v>45</v>
      </c>
      <c r="H14" s="313"/>
      <c r="I14" s="314"/>
      <c r="J14" s="103"/>
    </row>
    <row r="15" spans="1:10" ht="39" customHeight="1" x14ac:dyDescent="0.2">
      <c r="A15" s="297" t="s">
        <v>16</v>
      </c>
      <c r="B15" s="242"/>
      <c r="C15" s="242"/>
      <c r="D15" s="242"/>
      <c r="E15" s="26" t="s">
        <v>159</v>
      </c>
      <c r="F15" s="21"/>
      <c r="G15" s="24" t="s">
        <v>46</v>
      </c>
      <c r="H15" s="25" t="s">
        <v>18</v>
      </c>
      <c r="I15" s="26" t="s">
        <v>56</v>
      </c>
      <c r="J15" s="103"/>
    </row>
    <row r="16" spans="1:10" ht="75.75" customHeight="1" x14ac:dyDescent="0.2">
      <c r="A16" s="28" t="s">
        <v>2</v>
      </c>
      <c r="B16" s="240" t="s">
        <v>17</v>
      </c>
      <c r="C16" s="240"/>
      <c r="D16" s="240"/>
      <c r="E16" s="158">
        <v>0</v>
      </c>
      <c r="F16" s="21"/>
      <c r="G16" s="28" t="s">
        <v>1</v>
      </c>
      <c r="H16" s="31">
        <f>IF(F18&lt;=50,1,0)</f>
        <v>1</v>
      </c>
      <c r="I16" s="7">
        <v>0</v>
      </c>
      <c r="J16" s="103"/>
    </row>
    <row r="17" spans="1:10" ht="26.1" customHeight="1" x14ac:dyDescent="0.2">
      <c r="A17" s="28" t="s">
        <v>3</v>
      </c>
      <c r="B17" s="240" t="s">
        <v>51</v>
      </c>
      <c r="C17" s="240"/>
      <c r="D17" s="240"/>
      <c r="E17" s="158">
        <v>0</v>
      </c>
      <c r="F17" s="23" t="s">
        <v>52</v>
      </c>
      <c r="G17" s="28" t="s">
        <v>49</v>
      </c>
      <c r="H17" s="31">
        <f>IF(AND(F18&gt;50,(F18&lt;=75)),1,0)</f>
        <v>0</v>
      </c>
      <c r="I17" s="7">
        <v>10</v>
      </c>
      <c r="J17" s="103"/>
    </row>
    <row r="18" spans="1:10" ht="26.1" customHeight="1" x14ac:dyDescent="0.2">
      <c r="A18" s="28" t="s">
        <v>4</v>
      </c>
      <c r="B18" s="240" t="s">
        <v>19</v>
      </c>
      <c r="C18" s="240"/>
      <c r="D18" s="240"/>
      <c r="E18" s="158">
        <v>0</v>
      </c>
      <c r="F18" s="32">
        <f>IF(E12&gt;0,E20/E12*100,0)</f>
        <v>0</v>
      </c>
      <c r="G18" s="28" t="s">
        <v>50</v>
      </c>
      <c r="H18" s="31">
        <f>IF(AND(F18&gt;75,(F18&lt;=100)),1,0)</f>
        <v>0</v>
      </c>
      <c r="I18" s="7">
        <v>20</v>
      </c>
      <c r="J18" s="103"/>
    </row>
    <row r="19" spans="1:10" ht="26.1" customHeight="1" x14ac:dyDescent="0.2">
      <c r="A19" s="28" t="s">
        <v>20</v>
      </c>
      <c r="B19" s="240" t="s">
        <v>21</v>
      </c>
      <c r="C19" s="240"/>
      <c r="D19" s="240"/>
      <c r="E19" s="158">
        <v>0</v>
      </c>
      <c r="G19" s="28" t="s">
        <v>22</v>
      </c>
      <c r="H19" s="31">
        <f>IF(F18&gt;100,1,0)</f>
        <v>0</v>
      </c>
      <c r="I19" s="7">
        <v>30</v>
      </c>
      <c r="J19" s="104"/>
    </row>
    <row r="20" spans="1:10" ht="15" customHeight="1" x14ac:dyDescent="0.2">
      <c r="A20" s="310" t="s">
        <v>53</v>
      </c>
      <c r="B20" s="311"/>
      <c r="C20" s="311"/>
      <c r="D20" s="311"/>
      <c r="E20" s="131">
        <f>SUM(E16:E19)</f>
        <v>0</v>
      </c>
      <c r="F20" s="33"/>
      <c r="G20" s="34"/>
      <c r="H20" s="35"/>
      <c r="I20" s="94" t="s">
        <v>48</v>
      </c>
      <c r="J20" s="132">
        <f>IF(H16=1,I16,IF(H17=1,I17,IF(H18=1,I18,IF(H19=1,I19,0))))</f>
        <v>0</v>
      </c>
    </row>
    <row r="21" spans="1:10" ht="9.9499999999999993" customHeight="1" x14ac:dyDescent="0.2">
      <c r="A21" s="34"/>
      <c r="J21" s="105" t="s">
        <v>14</v>
      </c>
    </row>
    <row r="22" spans="1:10" ht="30" customHeight="1" x14ac:dyDescent="0.2">
      <c r="A22" s="246" t="s">
        <v>23</v>
      </c>
      <c r="B22" s="247"/>
      <c r="C22" s="247"/>
      <c r="D22" s="247"/>
      <c r="E22" s="248"/>
      <c r="F22" s="319" t="s">
        <v>82</v>
      </c>
      <c r="G22" s="320"/>
      <c r="H22" s="320"/>
      <c r="I22" s="321"/>
      <c r="J22" s="106"/>
    </row>
    <row r="23" spans="1:10" ht="15" customHeight="1" x14ac:dyDescent="0.2">
      <c r="A23" s="297" t="s">
        <v>24</v>
      </c>
      <c r="B23" s="242"/>
      <c r="C23" s="242" t="s">
        <v>158</v>
      </c>
      <c r="D23" s="242"/>
      <c r="E23" s="26" t="s">
        <v>100</v>
      </c>
      <c r="F23" s="325" t="s">
        <v>24</v>
      </c>
      <c r="G23" s="326"/>
      <c r="H23" s="30" t="s">
        <v>25</v>
      </c>
      <c r="I23" s="26" t="s">
        <v>100</v>
      </c>
      <c r="J23" s="106"/>
    </row>
    <row r="24" spans="1:10" ht="26.1" customHeight="1" x14ac:dyDescent="0.2">
      <c r="A24" s="28">
        <v>1</v>
      </c>
      <c r="B24" s="29" t="s">
        <v>102</v>
      </c>
      <c r="C24" s="258" t="s">
        <v>27</v>
      </c>
      <c r="D24" s="258"/>
      <c r="E24" s="87">
        <f>E12</f>
        <v>0</v>
      </c>
      <c r="F24" s="28">
        <v>1</v>
      </c>
      <c r="G24" s="29" t="s">
        <v>103</v>
      </c>
      <c r="H24" s="36" t="s">
        <v>27</v>
      </c>
      <c r="I24" s="158">
        <v>0</v>
      </c>
      <c r="J24" s="107"/>
    </row>
    <row r="25" spans="1:10" ht="26.1" customHeight="1" x14ac:dyDescent="0.2">
      <c r="A25" s="28">
        <v>2</v>
      </c>
      <c r="B25" s="29" t="s">
        <v>101</v>
      </c>
      <c r="C25" s="258" t="s">
        <v>28</v>
      </c>
      <c r="D25" s="258"/>
      <c r="E25" s="87">
        <f>E20</f>
        <v>0</v>
      </c>
      <c r="F25" s="28">
        <v>2</v>
      </c>
      <c r="G25" s="29" t="s">
        <v>104</v>
      </c>
      <c r="H25" s="36" t="s">
        <v>28</v>
      </c>
      <c r="I25" s="158">
        <v>0</v>
      </c>
      <c r="J25" s="108"/>
    </row>
    <row r="26" spans="1:10" ht="26.1" customHeight="1" x14ac:dyDescent="0.2">
      <c r="A26" s="28">
        <v>3</v>
      </c>
      <c r="B26" s="29" t="s">
        <v>29</v>
      </c>
      <c r="C26" s="258" t="s">
        <v>30</v>
      </c>
      <c r="D26" s="258"/>
      <c r="E26" s="87">
        <f>E25*0.6</f>
        <v>0</v>
      </c>
      <c r="F26" s="28">
        <v>3</v>
      </c>
      <c r="G26" s="29" t="s">
        <v>34</v>
      </c>
      <c r="H26" s="36" t="s">
        <v>30</v>
      </c>
      <c r="I26" s="87">
        <f>I25*0.6</f>
        <v>0</v>
      </c>
      <c r="J26" s="108"/>
    </row>
    <row r="27" spans="1:10" ht="26.1" customHeight="1" x14ac:dyDescent="0.2">
      <c r="A27" s="37">
        <v>4</v>
      </c>
      <c r="B27" s="38" t="s">
        <v>39</v>
      </c>
      <c r="C27" s="241" t="s">
        <v>31</v>
      </c>
      <c r="D27" s="241"/>
      <c r="E27" s="40">
        <f>E24+E26</f>
        <v>0</v>
      </c>
      <c r="F27" s="37">
        <v>4</v>
      </c>
      <c r="G27" s="38" t="s">
        <v>40</v>
      </c>
      <c r="H27" s="39" t="s">
        <v>31</v>
      </c>
      <c r="I27" s="40">
        <f>I24+I26</f>
        <v>0</v>
      </c>
      <c r="J27" s="108"/>
    </row>
    <row r="28" spans="1:10" ht="38.25" customHeight="1" x14ac:dyDescent="0.2">
      <c r="A28" s="34"/>
      <c r="F28" s="315" t="str">
        <f>IF(I24&lt;=E24*0.25,"La St è inferiore al 25% di Superficie utile residenziale e sarà computata insieme: Sc + St","ATTENZIONE: la St è superiore al 25% della Superficie utile residenziale (Sc); il calcolo va eseguito separatamente art.9 DM 801/77")</f>
        <v>La St è inferiore al 25% di Superficie utile residenziale e sarà computata insieme: Sc + St</v>
      </c>
      <c r="G28" s="316"/>
      <c r="H28" s="316"/>
      <c r="I28" s="317"/>
      <c r="J28" s="108"/>
    </row>
    <row r="29" spans="1:10" ht="15" customHeight="1" x14ac:dyDescent="0.2">
      <c r="A29" s="299" t="s">
        <v>64</v>
      </c>
      <c r="B29" s="298"/>
      <c r="C29" s="298"/>
      <c r="D29" s="298"/>
      <c r="E29" s="298"/>
      <c r="F29" s="298"/>
      <c r="G29" s="298"/>
      <c r="H29" s="298"/>
      <c r="I29" s="300"/>
      <c r="J29" s="109"/>
    </row>
    <row r="30" spans="1:10" s="21" customFormat="1" ht="30" customHeight="1" x14ac:dyDescent="0.2">
      <c r="A30" s="318" t="s">
        <v>26</v>
      </c>
      <c r="B30" s="305"/>
      <c r="C30" s="304" t="s">
        <v>18</v>
      </c>
      <c r="D30" s="305"/>
      <c r="E30" s="305"/>
      <c r="F30" s="305"/>
      <c r="G30" s="306"/>
      <c r="H30" s="25" t="s">
        <v>121</v>
      </c>
      <c r="I30" s="26" t="s">
        <v>57</v>
      </c>
      <c r="J30" s="110"/>
    </row>
    <row r="31" spans="1:10" ht="20.100000000000001" customHeight="1" x14ac:dyDescent="0.2">
      <c r="A31" s="249" t="s">
        <v>122</v>
      </c>
      <c r="B31" s="250"/>
      <c r="C31" s="19"/>
      <c r="D31" s="19"/>
      <c r="E31" s="19"/>
      <c r="F31" s="19"/>
      <c r="G31" s="20">
        <f>IF(Costo_dati!H4&gt;1,1,0)</f>
        <v>0</v>
      </c>
      <c r="H31" s="15">
        <v>10</v>
      </c>
      <c r="I31" s="88">
        <f>IF(G31=1,H31,0)</f>
        <v>0</v>
      </c>
      <c r="J31" s="111"/>
    </row>
    <row r="32" spans="1:10" ht="20.100000000000001" customHeight="1" x14ac:dyDescent="0.2">
      <c r="A32" s="287" t="s">
        <v>123</v>
      </c>
      <c r="B32" s="288"/>
      <c r="C32" s="19"/>
      <c r="D32" s="19"/>
      <c r="E32" s="19"/>
      <c r="F32" s="19"/>
      <c r="G32" s="20">
        <f>IF(Costo_dati!H5&gt;1,1,0)</f>
        <v>0</v>
      </c>
      <c r="H32" s="15">
        <v>10</v>
      </c>
      <c r="I32" s="88">
        <f>IF(G32=1,H32,0)</f>
        <v>0</v>
      </c>
      <c r="J32" s="100"/>
    </row>
    <row r="33" spans="1:10" ht="20.100000000000001" customHeight="1" x14ac:dyDescent="0.2">
      <c r="A33" s="249" t="s">
        <v>124</v>
      </c>
      <c r="B33" s="250"/>
      <c r="C33" s="19"/>
      <c r="D33" s="19"/>
      <c r="E33" s="19"/>
      <c r="F33" s="19"/>
      <c r="G33" s="20">
        <f>IF(Costo_dati!H6&gt;1,1,0)</f>
        <v>0</v>
      </c>
      <c r="H33" s="15">
        <v>10</v>
      </c>
      <c r="I33" s="88">
        <f>IF(G33=1,H33,0)</f>
        <v>0</v>
      </c>
      <c r="J33" s="100"/>
    </row>
    <row r="34" spans="1:10" ht="20.100000000000001" customHeight="1" x14ac:dyDescent="0.2">
      <c r="A34" s="249" t="s">
        <v>125</v>
      </c>
      <c r="B34" s="250"/>
      <c r="C34" s="19"/>
      <c r="D34" s="19"/>
      <c r="E34" s="19"/>
      <c r="F34" s="19"/>
      <c r="G34" s="20">
        <f>IF(Costo_dati!H7&gt;1,1,0)</f>
        <v>0</v>
      </c>
      <c r="H34" s="16">
        <v>10</v>
      </c>
      <c r="I34" s="88">
        <f>IF(G34=1,H34,0)</f>
        <v>0</v>
      </c>
      <c r="J34" s="112"/>
    </row>
    <row r="35" spans="1:10" ht="20.100000000000001" customHeight="1" x14ac:dyDescent="0.2">
      <c r="A35" s="249" t="s">
        <v>126</v>
      </c>
      <c r="B35" s="250"/>
      <c r="C35" s="19"/>
      <c r="D35" s="19"/>
      <c r="E35" s="19"/>
      <c r="F35" s="19"/>
      <c r="G35" s="20">
        <f>IF(Costo_dati!H8&gt;1,1,0)</f>
        <v>0</v>
      </c>
      <c r="H35" s="16">
        <v>10</v>
      </c>
      <c r="I35" s="88">
        <f>IF(G35=1,H35,0)</f>
        <v>0</v>
      </c>
      <c r="J35" s="104" t="s">
        <v>14</v>
      </c>
    </row>
    <row r="36" spans="1:10" ht="15" customHeight="1" x14ac:dyDescent="0.2">
      <c r="A36" s="41"/>
      <c r="B36" s="17"/>
      <c r="C36" s="17"/>
      <c r="D36" s="17"/>
      <c r="E36" s="17"/>
      <c r="F36" s="17"/>
      <c r="G36" s="18"/>
      <c r="H36" s="42"/>
      <c r="I36" s="95" t="s">
        <v>81</v>
      </c>
      <c r="J36" s="96">
        <f>SUM(I31:I35)</f>
        <v>0</v>
      </c>
    </row>
    <row r="37" spans="1:10" ht="9.9499999999999993" customHeight="1" x14ac:dyDescent="0.2">
      <c r="A37" s="113"/>
      <c r="J37" s="114" t="s">
        <v>32</v>
      </c>
    </row>
    <row r="38" spans="1:10" ht="15" customHeight="1" x14ac:dyDescent="0.2">
      <c r="A38" s="86"/>
      <c r="D38" s="246" t="s">
        <v>35</v>
      </c>
      <c r="E38" s="247" t="s">
        <v>78</v>
      </c>
      <c r="F38" s="293" t="s">
        <v>98</v>
      </c>
      <c r="G38" s="55"/>
      <c r="H38" s="295" t="s">
        <v>33</v>
      </c>
      <c r="I38" s="296"/>
      <c r="J38" s="263">
        <f>J12+J20+J36</f>
        <v>0</v>
      </c>
    </row>
    <row r="39" spans="1:10" ht="12.75" customHeight="1" x14ac:dyDescent="0.2">
      <c r="A39" s="86"/>
      <c r="D39" s="257"/>
      <c r="E39" s="258"/>
      <c r="F39" s="294"/>
      <c r="G39" s="55"/>
      <c r="H39" s="308" t="s">
        <v>66</v>
      </c>
      <c r="I39" s="309"/>
      <c r="J39" s="264"/>
    </row>
    <row r="40" spans="1:10" ht="15" customHeight="1" x14ac:dyDescent="0.2">
      <c r="A40" s="86"/>
      <c r="D40" s="43" t="str">
        <f>VLOOKUP(Costo_dati!G11,Costo_dati!A12:D23,2,)</f>
        <v>I</v>
      </c>
      <c r="E40" s="56">
        <f>VLOOKUP(Costo_dati!G11,Costo_dati!A12:D23,4)</f>
        <v>0</v>
      </c>
      <c r="F40" s="44" t="str">
        <f>VLOOKUP(Costo_dati!G11,Costo_dati!A12:F23,5)</f>
        <v>economica</v>
      </c>
      <c r="J40" s="105"/>
    </row>
    <row r="41" spans="1:10" ht="20.100000000000001" customHeight="1" x14ac:dyDescent="0.2">
      <c r="A41" s="86"/>
      <c r="G41" s="301" t="s">
        <v>144</v>
      </c>
      <c r="H41" s="302"/>
      <c r="I41" s="302"/>
      <c r="J41" s="303"/>
    </row>
    <row r="42" spans="1:10" ht="30" customHeight="1" x14ac:dyDescent="0.2">
      <c r="A42" s="45" t="s">
        <v>83</v>
      </c>
      <c r="B42" s="298" t="s">
        <v>58</v>
      </c>
      <c r="C42" s="298"/>
      <c r="D42" s="298"/>
      <c r="E42" s="141">
        <v>299.02999999999997</v>
      </c>
      <c r="F42" s="46" t="s">
        <v>93</v>
      </c>
      <c r="G42" s="81" t="s">
        <v>176</v>
      </c>
      <c r="H42" s="277" t="s">
        <v>229</v>
      </c>
      <c r="I42" s="277"/>
      <c r="J42" s="169">
        <v>0.01</v>
      </c>
    </row>
    <row r="43" spans="1:10" ht="30" customHeight="1" x14ac:dyDescent="0.2">
      <c r="A43" s="28" t="s">
        <v>84</v>
      </c>
      <c r="B43" s="240" t="s">
        <v>86</v>
      </c>
      <c r="C43" s="240"/>
      <c r="D43" s="240"/>
      <c r="E43" s="54">
        <f>E42+(E42*E40)</f>
        <v>299.02999999999997</v>
      </c>
      <c r="F43" s="47" t="s">
        <v>93</v>
      </c>
      <c r="G43" s="161" t="s">
        <v>177</v>
      </c>
      <c r="H43" s="278" t="str">
        <f>F40</f>
        <v>economica</v>
      </c>
      <c r="I43" s="279"/>
      <c r="J43" s="169">
        <f>VLOOKUP(Costo_dati!G11,Costo_dati!A12:G23,7)</f>
        <v>0</v>
      </c>
    </row>
    <row r="44" spans="1:10" ht="30" customHeight="1" x14ac:dyDescent="0.2">
      <c r="A44" s="28" t="s">
        <v>89</v>
      </c>
      <c r="B44" s="240" t="s">
        <v>91</v>
      </c>
      <c r="C44" s="240"/>
      <c r="D44" s="240"/>
      <c r="E44" s="53">
        <f>IF(I24&lt;E24*0.25,(E27+I27)*E43,E27*E43)</f>
        <v>0</v>
      </c>
      <c r="F44" s="48" t="s">
        <v>36</v>
      </c>
      <c r="G44" s="81" t="s">
        <v>178</v>
      </c>
      <c r="H44" s="259">
        <v>3</v>
      </c>
      <c r="I44" s="259"/>
      <c r="J44" s="169">
        <f>VLOOKUP(H44,Costo_dati!A37:D39,4)</f>
        <v>0</v>
      </c>
    </row>
    <row r="45" spans="1:10" ht="30" customHeight="1" x14ac:dyDescent="0.2">
      <c r="A45" s="28" t="s">
        <v>90</v>
      </c>
      <c r="B45" s="240" t="s">
        <v>92</v>
      </c>
      <c r="C45" s="240"/>
      <c r="D45" s="240"/>
      <c r="E45" s="52">
        <f>IF(E27=0,I27*E43,0)</f>
        <v>0</v>
      </c>
      <c r="F45" s="48" t="s">
        <v>36</v>
      </c>
      <c r="G45" s="81" t="s">
        <v>179</v>
      </c>
      <c r="H45" s="170">
        <v>1</v>
      </c>
      <c r="I45" s="171"/>
      <c r="J45" s="169">
        <f>VLOOKUP(H45,Costo_dati!A26:D32,4)</f>
        <v>0</v>
      </c>
    </row>
    <row r="46" spans="1:10" ht="30" customHeight="1" x14ac:dyDescent="0.2">
      <c r="A46" s="37" t="s">
        <v>85</v>
      </c>
      <c r="B46" s="251" t="s">
        <v>131</v>
      </c>
      <c r="C46" s="251"/>
      <c r="D46" s="251"/>
      <c r="E46" s="75">
        <f>IF(E44&gt;0,E44*J46,E45*J46)</f>
        <v>0</v>
      </c>
      <c r="F46" s="71" t="s">
        <v>36</v>
      </c>
      <c r="G46" s="82" t="s">
        <v>196</v>
      </c>
      <c r="H46" s="280" t="s">
        <v>191</v>
      </c>
      <c r="I46" s="280"/>
      <c r="J46" s="91">
        <f>IF((J42+J43+J44+J45)=0,0.05,0.05+(J42+J43+J44+J45))</f>
        <v>6.0000000000000005E-2</v>
      </c>
    </row>
    <row r="47" spans="1:10" ht="9.9499999999999993" customHeight="1" x14ac:dyDescent="0.2">
      <c r="A47" s="115"/>
      <c r="B47" s="256"/>
      <c r="C47" s="256"/>
      <c r="D47" s="256"/>
      <c r="E47" s="72"/>
      <c r="F47" s="49"/>
      <c r="G47" s="73"/>
      <c r="H47" s="73"/>
      <c r="I47" s="74"/>
      <c r="J47" s="104"/>
    </row>
    <row r="48" spans="1:10" ht="30" customHeight="1" x14ac:dyDescent="0.2">
      <c r="A48" s="246" t="s">
        <v>154</v>
      </c>
      <c r="B48" s="247"/>
      <c r="C48" s="247"/>
      <c r="D48" s="247"/>
      <c r="E48" s="247"/>
      <c r="F48" s="289"/>
      <c r="G48" s="260" t="s">
        <v>105</v>
      </c>
      <c r="H48" s="261"/>
      <c r="I48" s="261"/>
      <c r="J48" s="262"/>
    </row>
    <row r="49" spans="1:10" ht="15" customHeight="1" x14ac:dyDescent="0.2">
      <c r="A49" s="252" t="s">
        <v>106</v>
      </c>
      <c r="B49" s="253"/>
      <c r="C49" s="253"/>
      <c r="D49" s="253"/>
      <c r="E49" s="253"/>
      <c r="F49" s="254"/>
      <c r="G49" s="275" t="s">
        <v>107</v>
      </c>
      <c r="H49" s="276"/>
      <c r="I49" s="9" t="s">
        <v>108</v>
      </c>
      <c r="J49" s="62" t="s">
        <v>109</v>
      </c>
    </row>
    <row r="50" spans="1:10" ht="30" customHeight="1" x14ac:dyDescent="0.2">
      <c r="A50" s="63" t="s">
        <v>110</v>
      </c>
      <c r="B50" s="255" t="s">
        <v>111</v>
      </c>
      <c r="C50" s="255"/>
      <c r="D50" s="255"/>
      <c r="E50" s="64">
        <f>IF(I24&lt;E24*0.25,0,I27*E43)</f>
        <v>0</v>
      </c>
      <c r="F50" s="65" t="s">
        <v>112</v>
      </c>
      <c r="G50" s="275"/>
      <c r="H50" s="276"/>
      <c r="I50" s="66">
        <v>0</v>
      </c>
      <c r="J50" s="67">
        <v>0</v>
      </c>
    </row>
    <row r="51" spans="1:10" ht="30" customHeight="1" x14ac:dyDescent="0.2">
      <c r="A51" s="63" t="s">
        <v>113</v>
      </c>
      <c r="B51" s="255" t="s">
        <v>114</v>
      </c>
      <c r="C51" s="255"/>
      <c r="D51" s="255"/>
      <c r="E51" s="68">
        <v>0</v>
      </c>
      <c r="F51" s="65" t="s">
        <v>36</v>
      </c>
      <c r="G51" s="273" t="s">
        <v>115</v>
      </c>
      <c r="H51" s="274"/>
      <c r="I51" s="271">
        <f>E53-I50</f>
        <v>0</v>
      </c>
      <c r="J51" s="272"/>
    </row>
    <row r="52" spans="1:10" ht="30" customHeight="1" x14ac:dyDescent="0.2">
      <c r="A52" s="69" t="s">
        <v>116</v>
      </c>
      <c r="B52" s="290" t="s">
        <v>117</v>
      </c>
      <c r="C52" s="290"/>
      <c r="D52" s="290"/>
      <c r="E52" s="92">
        <v>0.05</v>
      </c>
      <c r="F52" s="83" t="s">
        <v>133</v>
      </c>
      <c r="G52" s="269" t="s">
        <v>118</v>
      </c>
      <c r="H52" s="270"/>
      <c r="I52" s="271">
        <f>E46+E60-J50</f>
        <v>0</v>
      </c>
      <c r="J52" s="272"/>
    </row>
    <row r="53" spans="1:10" ht="30" customHeight="1" x14ac:dyDescent="0.2">
      <c r="A53" s="37" t="s">
        <v>68</v>
      </c>
      <c r="B53" s="251" t="s">
        <v>119</v>
      </c>
      <c r="C53" s="251"/>
      <c r="D53" s="251"/>
      <c r="E53" s="70">
        <f>IF(E51&lt;&gt;0,E51*E52,E50*E52)</f>
        <v>0</v>
      </c>
      <c r="F53" s="71" t="s">
        <v>36</v>
      </c>
      <c r="G53" s="265" t="s">
        <v>120</v>
      </c>
      <c r="H53" s="266"/>
      <c r="I53" s="267">
        <f>I52+I51</f>
        <v>0</v>
      </c>
      <c r="J53" s="268"/>
    </row>
    <row r="54" spans="1:10" ht="9.9499999999999993" customHeight="1" x14ac:dyDescent="0.2">
      <c r="J54" s="123"/>
    </row>
    <row r="55" spans="1:10" ht="30" customHeight="1" x14ac:dyDescent="0.2">
      <c r="A55" s="246" t="s">
        <v>192</v>
      </c>
      <c r="B55" s="247"/>
      <c r="C55" s="247"/>
      <c r="D55" s="247"/>
      <c r="E55" s="247"/>
      <c r="F55" s="248"/>
      <c r="J55" s="124"/>
    </row>
    <row r="56" spans="1:10" ht="30" customHeight="1" x14ac:dyDescent="0.2">
      <c r="A56" s="63" t="s">
        <v>147</v>
      </c>
      <c r="B56" s="237" t="s">
        <v>148</v>
      </c>
      <c r="C56" s="238"/>
      <c r="D56" s="239"/>
      <c r="E56" s="68">
        <v>299.02999999999997</v>
      </c>
      <c r="F56" s="47" t="s">
        <v>112</v>
      </c>
      <c r="J56" s="124"/>
    </row>
    <row r="57" spans="1:10" ht="30" customHeight="1" x14ac:dyDescent="0.2">
      <c r="A57" s="63" t="s">
        <v>149</v>
      </c>
      <c r="B57" s="281" t="s">
        <v>150</v>
      </c>
      <c r="C57" s="282"/>
      <c r="D57" s="283"/>
      <c r="E57" s="119">
        <f>E56+(E56*E40)</f>
        <v>299.02999999999997</v>
      </c>
      <c r="F57" s="47" t="s">
        <v>36</v>
      </c>
      <c r="J57" s="124"/>
    </row>
    <row r="58" spans="1:10" ht="30" customHeight="1" x14ac:dyDescent="0.2">
      <c r="A58" s="69" t="s">
        <v>151</v>
      </c>
      <c r="B58" s="281" t="s">
        <v>193</v>
      </c>
      <c r="C58" s="282"/>
      <c r="D58" s="283"/>
      <c r="E58" s="126">
        <v>0</v>
      </c>
      <c r="F58" s="121" t="s">
        <v>136</v>
      </c>
      <c r="J58" s="124"/>
    </row>
    <row r="59" spans="1:10" ht="30" customHeight="1" x14ac:dyDescent="0.2">
      <c r="A59" s="37" t="s">
        <v>152</v>
      </c>
      <c r="B59" s="251" t="s">
        <v>194</v>
      </c>
      <c r="C59" s="251"/>
      <c r="D59" s="251"/>
      <c r="E59" s="70">
        <f>IF(E57&lt;&gt;0,E57*E58,E56*E58)</f>
        <v>0</v>
      </c>
      <c r="F59" s="71" t="s">
        <v>36</v>
      </c>
      <c r="J59" s="124"/>
    </row>
    <row r="60" spans="1:10" ht="30" customHeight="1" x14ac:dyDescent="0.2">
      <c r="A60" s="37" t="s">
        <v>153</v>
      </c>
      <c r="B60" s="251" t="s">
        <v>195</v>
      </c>
      <c r="C60" s="251"/>
      <c r="D60" s="251"/>
      <c r="E60" s="120">
        <f>E59*J46</f>
        <v>0</v>
      </c>
      <c r="F60" s="71" t="s">
        <v>36</v>
      </c>
      <c r="G60" s="116"/>
      <c r="H60" s="122"/>
      <c r="I60" s="122"/>
      <c r="J60" s="125"/>
    </row>
  </sheetData>
  <mergeCells count="84">
    <mergeCell ref="A1:I1"/>
    <mergeCell ref="D2:I2"/>
    <mergeCell ref="A3:I3"/>
    <mergeCell ref="A5:C5"/>
    <mergeCell ref="H6:I6"/>
    <mergeCell ref="A2:C2"/>
    <mergeCell ref="A4:I4"/>
    <mergeCell ref="H5:I5"/>
    <mergeCell ref="A6:C6"/>
    <mergeCell ref="H7:I7"/>
    <mergeCell ref="A7:C7"/>
    <mergeCell ref="A8:C8"/>
    <mergeCell ref="H12:I12"/>
    <mergeCell ref="H39:I39"/>
    <mergeCell ref="A10:C10"/>
    <mergeCell ref="A20:D20"/>
    <mergeCell ref="A15:D15"/>
    <mergeCell ref="H11:I11"/>
    <mergeCell ref="G14:I14"/>
    <mergeCell ref="F28:I28"/>
    <mergeCell ref="A31:B31"/>
    <mergeCell ref="A30:B30"/>
    <mergeCell ref="F22:I22"/>
    <mergeCell ref="A14:E14"/>
    <mergeCell ref="F23:G23"/>
    <mergeCell ref="H8:I8"/>
    <mergeCell ref="H9:I9"/>
    <mergeCell ref="H10:I10"/>
    <mergeCell ref="B44:D44"/>
    <mergeCell ref="F38:F39"/>
    <mergeCell ref="H38:I38"/>
    <mergeCell ref="C26:D26"/>
    <mergeCell ref="A23:B23"/>
    <mergeCell ref="A9:C9"/>
    <mergeCell ref="B43:D43"/>
    <mergeCell ref="B42:D42"/>
    <mergeCell ref="C25:D25"/>
    <mergeCell ref="A29:I29"/>
    <mergeCell ref="A34:B34"/>
    <mergeCell ref="G41:J41"/>
    <mergeCell ref="C30:G30"/>
    <mergeCell ref="B58:D58"/>
    <mergeCell ref="B59:D59"/>
    <mergeCell ref="B60:D60"/>
    <mergeCell ref="A11:C11"/>
    <mergeCell ref="B16:D16"/>
    <mergeCell ref="B17:D17"/>
    <mergeCell ref="B18:D18"/>
    <mergeCell ref="B19:D19"/>
    <mergeCell ref="A32:B32"/>
    <mergeCell ref="A33:B33"/>
    <mergeCell ref="A48:F48"/>
    <mergeCell ref="B53:D53"/>
    <mergeCell ref="B52:D52"/>
    <mergeCell ref="B57:D57"/>
    <mergeCell ref="A22:E22"/>
    <mergeCell ref="C24:D24"/>
    <mergeCell ref="H44:I44"/>
    <mergeCell ref="G48:J48"/>
    <mergeCell ref="J38:J39"/>
    <mergeCell ref="G53:H53"/>
    <mergeCell ref="I53:J53"/>
    <mergeCell ref="G52:H52"/>
    <mergeCell ref="I52:J52"/>
    <mergeCell ref="G51:H51"/>
    <mergeCell ref="I51:J51"/>
    <mergeCell ref="G49:H50"/>
    <mergeCell ref="H42:I42"/>
    <mergeCell ref="H43:I43"/>
    <mergeCell ref="H46:I46"/>
    <mergeCell ref="B56:D56"/>
    <mergeCell ref="B45:D45"/>
    <mergeCell ref="C27:D27"/>
    <mergeCell ref="C23:D23"/>
    <mergeCell ref="A12:D12"/>
    <mergeCell ref="A55:F55"/>
    <mergeCell ref="A35:B35"/>
    <mergeCell ref="B46:D46"/>
    <mergeCell ref="A49:F49"/>
    <mergeCell ref="B50:D50"/>
    <mergeCell ref="B47:D47"/>
    <mergeCell ref="B51:D51"/>
    <mergeCell ref="D38:D39"/>
    <mergeCell ref="E38:E3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63" r:id="rId4" name="Drop Down 143">
              <controlPr defaultSize="0" autoLine="0" autoPict="0">
                <anchor moveWithCells="1">
                  <from>
                    <xdr:col>2</xdr:col>
                    <xdr:colOff>47625</xdr:colOff>
                    <xdr:row>30</xdr:row>
                    <xdr:rowOff>19050</xdr:rowOff>
                  </from>
                  <to>
                    <xdr:col>6</xdr:col>
                    <xdr:colOff>1285875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5" name="Drop Down 144">
              <controlPr defaultSize="0" autoLine="0" autoPict="0">
                <anchor moveWithCells="1">
                  <from>
                    <xdr:col>2</xdr:col>
                    <xdr:colOff>47625</xdr:colOff>
                    <xdr:row>31</xdr:row>
                    <xdr:rowOff>19050</xdr:rowOff>
                  </from>
                  <to>
                    <xdr:col>6</xdr:col>
                    <xdr:colOff>1285875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6" name="Drop Down 145">
              <controlPr defaultSize="0" autoLine="0" autoPict="0">
                <anchor moveWithCells="1">
                  <from>
                    <xdr:col>2</xdr:col>
                    <xdr:colOff>47625</xdr:colOff>
                    <xdr:row>32</xdr:row>
                    <xdr:rowOff>19050</xdr:rowOff>
                  </from>
                  <to>
                    <xdr:col>6</xdr:col>
                    <xdr:colOff>1285875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7" name="Drop Down 146">
              <controlPr defaultSize="0" autoLine="0" autoPict="0">
                <anchor moveWithCells="1">
                  <from>
                    <xdr:col>2</xdr:col>
                    <xdr:colOff>47625</xdr:colOff>
                    <xdr:row>33</xdr:row>
                    <xdr:rowOff>19050</xdr:rowOff>
                  </from>
                  <to>
                    <xdr:col>6</xdr:col>
                    <xdr:colOff>1285875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8" name="Drop Down 147">
              <controlPr defaultSize="0" autoLine="0" autoPict="0">
                <anchor moveWithCells="1">
                  <from>
                    <xdr:col>2</xdr:col>
                    <xdr:colOff>47625</xdr:colOff>
                    <xdr:row>34</xdr:row>
                    <xdr:rowOff>9525</xdr:rowOff>
                  </from>
                  <to>
                    <xdr:col>6</xdr:col>
                    <xdr:colOff>1285875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9" name="Drop Down 148">
              <controlPr defaultSize="0" autoLine="0" autoPict="0">
                <anchor moveWithCells="1">
                  <from>
                    <xdr:col>7</xdr:col>
                    <xdr:colOff>381000</xdr:colOff>
                    <xdr:row>43</xdr:row>
                    <xdr:rowOff>85725</xdr:rowOff>
                  </from>
                  <to>
                    <xdr:col>8</xdr:col>
                    <xdr:colOff>1028700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0" name="Drop Down 149">
              <controlPr defaultSize="0" autoLine="0" autoPict="0">
                <anchor moveWithCells="1">
                  <from>
                    <xdr:col>7</xdr:col>
                    <xdr:colOff>647700</xdr:colOff>
                    <xdr:row>44</xdr:row>
                    <xdr:rowOff>85725</xdr:rowOff>
                  </from>
                  <to>
                    <xdr:col>8</xdr:col>
                    <xdr:colOff>809625</xdr:colOff>
                    <xdr:row>44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46"/>
  <sheetViews>
    <sheetView showGridLines="0" zoomScale="70" zoomScaleNormal="70" workbookViewId="0">
      <selection activeCell="P14" sqref="P14"/>
    </sheetView>
  </sheetViews>
  <sheetFormatPr defaultRowHeight="12.75" x14ac:dyDescent="0.2"/>
  <cols>
    <col min="1" max="1" width="3" style="151" bestFit="1" customWidth="1"/>
    <col min="2" max="2" width="6.5703125" style="1" customWidth="1"/>
    <col min="3" max="3" width="22.85546875" style="1" customWidth="1"/>
    <col min="4" max="4" width="16.42578125" style="1" customWidth="1"/>
    <col min="5" max="5" width="7.5703125" style="1" customWidth="1"/>
    <col min="6" max="6" width="15.140625" style="1" customWidth="1"/>
    <col min="7" max="7" width="9.28515625" style="1" customWidth="1"/>
    <col min="8" max="8" width="8.7109375" style="2" bestFit="1" customWidth="1"/>
    <col min="9" max="9" width="8.7109375" style="1" bestFit="1" customWidth="1"/>
    <col min="10" max="16384" width="9.140625" style="1"/>
  </cols>
  <sheetData>
    <row r="2" spans="1:8" x14ac:dyDescent="0.2">
      <c r="A2" s="358" t="s">
        <v>37</v>
      </c>
      <c r="B2" s="359"/>
      <c r="C2" s="359"/>
      <c r="D2" s="359"/>
      <c r="E2" s="359"/>
      <c r="F2" s="359"/>
      <c r="G2" s="359"/>
      <c r="H2" s="360"/>
    </row>
    <row r="3" spans="1:8" x14ac:dyDescent="0.2">
      <c r="A3" s="166">
        <v>0</v>
      </c>
      <c r="B3" s="357" t="s">
        <v>65</v>
      </c>
      <c r="C3" s="357"/>
      <c r="D3" s="357"/>
      <c r="E3" s="357"/>
      <c r="F3" s="357"/>
      <c r="G3" s="357"/>
      <c r="H3" s="133"/>
    </row>
    <row r="4" spans="1:8" s="14" customFormat="1" ht="15" customHeight="1" x14ac:dyDescent="0.2">
      <c r="A4" s="10">
        <v>1</v>
      </c>
      <c r="B4" s="357" t="s">
        <v>59</v>
      </c>
      <c r="C4" s="357"/>
      <c r="D4" s="357"/>
      <c r="E4" s="357"/>
      <c r="F4" s="357"/>
      <c r="G4" s="357"/>
      <c r="H4" s="134">
        <v>1</v>
      </c>
    </row>
    <row r="5" spans="1:8" s="14" customFormat="1" ht="15" customHeight="1" x14ac:dyDescent="0.2">
      <c r="A5" s="10">
        <v>2</v>
      </c>
      <c r="B5" s="357" t="s">
        <v>61</v>
      </c>
      <c r="C5" s="357"/>
      <c r="D5" s="357"/>
      <c r="E5" s="357"/>
      <c r="F5" s="357"/>
      <c r="G5" s="357"/>
      <c r="H5" s="134">
        <v>1</v>
      </c>
    </row>
    <row r="6" spans="1:8" s="14" customFormat="1" x14ac:dyDescent="0.2">
      <c r="A6" s="10">
        <v>3</v>
      </c>
      <c r="B6" s="357" t="s">
        <v>60</v>
      </c>
      <c r="C6" s="357"/>
      <c r="D6" s="357"/>
      <c r="E6" s="357"/>
      <c r="F6" s="357"/>
      <c r="G6" s="357"/>
      <c r="H6" s="134">
        <v>1</v>
      </c>
    </row>
    <row r="7" spans="1:8" s="14" customFormat="1" x14ac:dyDescent="0.2">
      <c r="A7" s="10">
        <v>4</v>
      </c>
      <c r="B7" s="357" t="s">
        <v>62</v>
      </c>
      <c r="C7" s="357"/>
      <c r="D7" s="357"/>
      <c r="E7" s="357"/>
      <c r="F7" s="357"/>
      <c r="G7" s="357"/>
      <c r="H7" s="134">
        <v>1</v>
      </c>
    </row>
    <row r="8" spans="1:8" s="14" customFormat="1" x14ac:dyDescent="0.2">
      <c r="A8" s="140">
        <v>5</v>
      </c>
      <c r="B8" s="356" t="s">
        <v>63</v>
      </c>
      <c r="C8" s="356"/>
      <c r="D8" s="356"/>
      <c r="E8" s="356"/>
      <c r="F8" s="356"/>
      <c r="G8" s="356"/>
      <c r="H8" s="135">
        <v>1</v>
      </c>
    </row>
    <row r="10" spans="1:8" x14ac:dyDescent="0.2">
      <c r="A10" s="363" t="s">
        <v>190</v>
      </c>
      <c r="B10" s="364"/>
      <c r="C10" s="364"/>
      <c r="D10" s="364"/>
      <c r="E10" s="364"/>
      <c r="F10" s="365"/>
      <c r="G10" s="6"/>
      <c r="H10" s="6"/>
    </row>
    <row r="11" spans="1:8" ht="25.5" customHeight="1" x14ac:dyDescent="0.2">
      <c r="A11" s="166"/>
      <c r="B11" s="8" t="s">
        <v>67</v>
      </c>
      <c r="C11" s="9" t="s">
        <v>80</v>
      </c>
      <c r="D11" s="160" t="s">
        <v>79</v>
      </c>
      <c r="E11" s="366" t="s">
        <v>95</v>
      </c>
      <c r="F11" s="367"/>
      <c r="G11" s="136">
        <f>MATCH('Costo di Costruzione'!J38,C13:C23,1)+1</f>
        <v>2</v>
      </c>
    </row>
    <row r="12" spans="1:8" x14ac:dyDescent="0.2">
      <c r="A12" s="10">
        <v>1</v>
      </c>
      <c r="B12" s="12" t="s">
        <v>68</v>
      </c>
      <c r="C12" s="12">
        <v>0</v>
      </c>
      <c r="D12" s="159">
        <v>0</v>
      </c>
      <c r="E12" s="354" t="s">
        <v>94</v>
      </c>
      <c r="F12" s="355"/>
      <c r="G12" s="137">
        <v>0</v>
      </c>
    </row>
    <row r="13" spans="1:8" ht="15" customHeight="1" x14ac:dyDescent="0.2">
      <c r="A13" s="166">
        <v>2</v>
      </c>
      <c r="B13" s="5" t="s">
        <v>68</v>
      </c>
      <c r="C13" s="12">
        <v>0</v>
      </c>
      <c r="D13" s="57">
        <v>0</v>
      </c>
      <c r="E13" s="354" t="s">
        <v>94</v>
      </c>
      <c r="F13" s="355"/>
      <c r="G13" s="138">
        <v>0</v>
      </c>
    </row>
    <row r="14" spans="1:8" ht="15" customHeight="1" x14ac:dyDescent="0.2">
      <c r="A14" s="166">
        <v>3</v>
      </c>
      <c r="B14" s="5" t="s">
        <v>69</v>
      </c>
      <c r="C14" s="12">
        <v>5.01</v>
      </c>
      <c r="D14" s="57">
        <v>0.05</v>
      </c>
      <c r="E14" s="354" t="s">
        <v>94</v>
      </c>
      <c r="F14" s="355"/>
      <c r="G14" s="138">
        <v>0</v>
      </c>
    </row>
    <row r="15" spans="1:8" ht="15" customHeight="1" x14ac:dyDescent="0.2">
      <c r="A15" s="166">
        <v>4</v>
      </c>
      <c r="B15" s="5" t="s">
        <v>70</v>
      </c>
      <c r="C15" s="12">
        <v>10.01</v>
      </c>
      <c r="D15" s="57">
        <v>0.1</v>
      </c>
      <c r="E15" s="354" t="s">
        <v>94</v>
      </c>
      <c r="F15" s="355"/>
      <c r="G15" s="138">
        <v>0</v>
      </c>
    </row>
    <row r="16" spans="1:8" ht="15" customHeight="1" x14ac:dyDescent="0.2">
      <c r="A16" s="166">
        <v>5</v>
      </c>
      <c r="B16" s="5" t="s">
        <v>71</v>
      </c>
      <c r="C16" s="12">
        <v>15.01</v>
      </c>
      <c r="D16" s="57">
        <v>0.15</v>
      </c>
      <c r="E16" s="354" t="s">
        <v>94</v>
      </c>
      <c r="F16" s="355"/>
      <c r="G16" s="138">
        <v>0</v>
      </c>
    </row>
    <row r="17" spans="1:7" x14ac:dyDescent="0.2">
      <c r="A17" s="166">
        <v>6</v>
      </c>
      <c r="B17" s="5" t="s">
        <v>72</v>
      </c>
      <c r="C17" s="12">
        <v>20.010000000000002</v>
      </c>
      <c r="D17" s="57">
        <v>0.2</v>
      </c>
      <c r="E17" s="354" t="s">
        <v>96</v>
      </c>
      <c r="F17" s="355"/>
      <c r="G17" s="138">
        <v>5.0000000000000001E-3</v>
      </c>
    </row>
    <row r="18" spans="1:7" x14ac:dyDescent="0.2">
      <c r="A18" s="166">
        <v>7</v>
      </c>
      <c r="B18" s="5" t="s">
        <v>73</v>
      </c>
      <c r="C18" s="12">
        <v>25.01</v>
      </c>
      <c r="D18" s="57">
        <v>0.25</v>
      </c>
      <c r="E18" s="354" t="s">
        <v>96</v>
      </c>
      <c r="F18" s="355"/>
      <c r="G18" s="138">
        <v>5.0000000000000001E-3</v>
      </c>
    </row>
    <row r="19" spans="1:7" x14ac:dyDescent="0.2">
      <c r="A19" s="166">
        <v>8</v>
      </c>
      <c r="B19" s="5" t="s">
        <v>74</v>
      </c>
      <c r="C19" s="12">
        <v>30.01</v>
      </c>
      <c r="D19" s="57">
        <v>0.3</v>
      </c>
      <c r="E19" s="354" t="s">
        <v>96</v>
      </c>
      <c r="F19" s="355"/>
      <c r="G19" s="138">
        <v>5.0000000000000001E-3</v>
      </c>
    </row>
    <row r="20" spans="1:7" x14ac:dyDescent="0.2">
      <c r="A20" s="166">
        <v>9</v>
      </c>
      <c r="B20" s="5" t="s">
        <v>75</v>
      </c>
      <c r="C20" s="12">
        <v>35.01</v>
      </c>
      <c r="D20" s="57">
        <v>0.35</v>
      </c>
      <c r="E20" s="354" t="s">
        <v>96</v>
      </c>
      <c r="F20" s="355"/>
      <c r="G20" s="138">
        <v>5.0000000000000001E-3</v>
      </c>
    </row>
    <row r="21" spans="1:7" x14ac:dyDescent="0.2">
      <c r="A21" s="166">
        <v>10</v>
      </c>
      <c r="B21" s="5" t="s">
        <v>76</v>
      </c>
      <c r="C21" s="12">
        <v>40.01</v>
      </c>
      <c r="D21" s="57">
        <v>0.4</v>
      </c>
      <c r="E21" s="354" t="s">
        <v>97</v>
      </c>
      <c r="F21" s="355"/>
      <c r="G21" s="138">
        <v>0.02</v>
      </c>
    </row>
    <row r="22" spans="1:7" x14ac:dyDescent="0.2">
      <c r="A22" s="166">
        <v>11</v>
      </c>
      <c r="B22" s="5" t="s">
        <v>77</v>
      </c>
      <c r="C22" s="12">
        <v>45.01</v>
      </c>
      <c r="D22" s="57">
        <v>0.45</v>
      </c>
      <c r="E22" s="354" t="s">
        <v>97</v>
      </c>
      <c r="F22" s="355"/>
      <c r="G22" s="138">
        <v>0.02</v>
      </c>
    </row>
    <row r="23" spans="1:7" x14ac:dyDescent="0.2">
      <c r="A23" s="11">
        <v>12</v>
      </c>
      <c r="B23" s="13" t="s">
        <v>38</v>
      </c>
      <c r="C23" s="13">
        <v>50.01</v>
      </c>
      <c r="D23" s="58">
        <v>0.5</v>
      </c>
      <c r="E23" s="361" t="s">
        <v>97</v>
      </c>
      <c r="F23" s="362"/>
      <c r="G23" s="139">
        <v>0.02</v>
      </c>
    </row>
    <row r="25" spans="1:7" ht="15" customHeight="1" x14ac:dyDescent="0.2">
      <c r="A25" s="172"/>
      <c r="B25" s="352" t="s">
        <v>183</v>
      </c>
      <c r="C25" s="352"/>
      <c r="D25" s="353"/>
      <c r="G25" s="2"/>
    </row>
    <row r="26" spans="1:7" ht="15" customHeight="1" x14ac:dyDescent="0.2">
      <c r="A26" s="166">
        <v>1</v>
      </c>
      <c r="B26" s="220" t="s">
        <v>170</v>
      </c>
      <c r="C26" s="220"/>
      <c r="D26" s="162">
        <v>0</v>
      </c>
      <c r="G26" s="2"/>
    </row>
    <row r="27" spans="1:7" ht="15" customHeight="1" x14ac:dyDescent="0.2">
      <c r="A27" s="166">
        <v>2</v>
      </c>
      <c r="B27" s="220" t="s">
        <v>171</v>
      </c>
      <c r="C27" s="220"/>
      <c r="D27" s="162">
        <v>5.0000000000000001E-3</v>
      </c>
      <c r="G27" s="2"/>
    </row>
    <row r="28" spans="1:7" ht="15" customHeight="1" x14ac:dyDescent="0.2">
      <c r="A28" s="166">
        <v>3</v>
      </c>
      <c r="B28" s="220" t="s">
        <v>137</v>
      </c>
      <c r="C28" s="220"/>
      <c r="D28" s="162">
        <v>0.02</v>
      </c>
      <c r="G28" s="2"/>
    </row>
    <row r="29" spans="1:7" ht="15" customHeight="1" x14ac:dyDescent="0.2">
      <c r="A29" s="166">
        <v>4</v>
      </c>
      <c r="B29" s="220" t="s">
        <v>172</v>
      </c>
      <c r="C29" s="220"/>
      <c r="D29" s="162">
        <v>0.02</v>
      </c>
      <c r="G29" s="2"/>
    </row>
    <row r="30" spans="1:7" ht="15" x14ac:dyDescent="0.2">
      <c r="A30" s="166">
        <v>5</v>
      </c>
      <c r="B30" s="220" t="s">
        <v>173</v>
      </c>
      <c r="C30" s="220"/>
      <c r="D30" s="162">
        <v>0.03</v>
      </c>
      <c r="G30" s="2"/>
    </row>
    <row r="31" spans="1:7" ht="15" x14ac:dyDescent="0.2">
      <c r="A31" s="166">
        <v>6</v>
      </c>
      <c r="B31" s="220" t="s">
        <v>174</v>
      </c>
      <c r="C31" s="220"/>
      <c r="D31" s="162">
        <v>3.5000000000000003E-2</v>
      </c>
      <c r="G31" s="2"/>
    </row>
    <row r="32" spans="1:7" ht="15" x14ac:dyDescent="0.2">
      <c r="A32" s="11">
        <v>7</v>
      </c>
      <c r="B32" s="234" t="s">
        <v>175</v>
      </c>
      <c r="C32" s="234"/>
      <c r="D32" s="163">
        <v>0.04</v>
      </c>
      <c r="G32" s="2"/>
    </row>
    <row r="33" spans="1:4" x14ac:dyDescent="0.2">
      <c r="B33" s="142"/>
      <c r="C33" s="142"/>
      <c r="D33" s="143"/>
    </row>
    <row r="36" spans="1:4" ht="12.95" customHeight="1" x14ac:dyDescent="0.2">
      <c r="A36" s="172"/>
      <c r="B36" s="347" t="s">
        <v>189</v>
      </c>
      <c r="C36" s="347"/>
      <c r="D36" s="348"/>
    </row>
    <row r="37" spans="1:4" ht="12.95" customHeight="1" x14ac:dyDescent="0.2">
      <c r="A37" s="10">
        <v>1</v>
      </c>
      <c r="B37" s="350" t="s">
        <v>180</v>
      </c>
      <c r="C37" s="351"/>
      <c r="D37" s="164">
        <v>0.02</v>
      </c>
    </row>
    <row r="38" spans="1:4" ht="12.95" customHeight="1" x14ac:dyDescent="0.2">
      <c r="A38" s="10">
        <v>2</v>
      </c>
      <c r="B38" s="350" t="s">
        <v>181</v>
      </c>
      <c r="C38" s="351"/>
      <c r="D38" s="164">
        <v>5.0000000000000001E-3</v>
      </c>
    </row>
    <row r="39" spans="1:4" ht="12.95" customHeight="1" x14ac:dyDescent="0.2">
      <c r="A39" s="140">
        <v>3</v>
      </c>
      <c r="B39" s="350" t="s">
        <v>182</v>
      </c>
      <c r="C39" s="351"/>
      <c r="D39" s="165">
        <v>0</v>
      </c>
    </row>
    <row r="42" spans="1:4" ht="15" x14ac:dyDescent="0.2">
      <c r="A42" s="172"/>
      <c r="B42" s="344" t="s">
        <v>184</v>
      </c>
      <c r="C42" s="345"/>
      <c r="D42" s="346"/>
    </row>
    <row r="43" spans="1:4" ht="15" x14ac:dyDescent="0.2">
      <c r="A43" s="166">
        <v>1</v>
      </c>
      <c r="B43" s="343" t="s">
        <v>185</v>
      </c>
      <c r="C43" s="343"/>
      <c r="D43" s="167">
        <v>0.02</v>
      </c>
    </row>
    <row r="44" spans="1:4" ht="15" x14ac:dyDescent="0.2">
      <c r="A44" s="166">
        <v>2</v>
      </c>
      <c r="B44" s="343" t="s">
        <v>186</v>
      </c>
      <c r="C44" s="343"/>
      <c r="D44" s="167">
        <v>0.01</v>
      </c>
    </row>
    <row r="45" spans="1:4" ht="15" x14ac:dyDescent="0.2">
      <c r="A45" s="166">
        <v>3</v>
      </c>
      <c r="B45" s="343" t="s">
        <v>187</v>
      </c>
      <c r="C45" s="343"/>
      <c r="D45" s="167">
        <v>5.0000000000000001E-3</v>
      </c>
    </row>
    <row r="46" spans="1:4" ht="15" x14ac:dyDescent="0.2">
      <c r="A46" s="11">
        <v>4</v>
      </c>
      <c r="B46" s="349" t="s">
        <v>188</v>
      </c>
      <c r="C46" s="349"/>
      <c r="D46" s="168">
        <v>0</v>
      </c>
    </row>
  </sheetData>
  <mergeCells count="38">
    <mergeCell ref="B3:G3"/>
    <mergeCell ref="A2:H2"/>
    <mergeCell ref="E23:F23"/>
    <mergeCell ref="A10:F10"/>
    <mergeCell ref="E17:F17"/>
    <mergeCell ref="E18:F18"/>
    <mergeCell ref="E19:F19"/>
    <mergeCell ref="B5:G5"/>
    <mergeCell ref="B6:G6"/>
    <mergeCell ref="E22:F22"/>
    <mergeCell ref="E11:F11"/>
    <mergeCell ref="E12:F12"/>
    <mergeCell ref="B4:G4"/>
    <mergeCell ref="B7:G7"/>
    <mergeCell ref="B25:D25"/>
    <mergeCell ref="E16:F16"/>
    <mergeCell ref="E14:F14"/>
    <mergeCell ref="E15:F15"/>
    <mergeCell ref="B8:G8"/>
    <mergeCell ref="E13:F13"/>
    <mergeCell ref="E20:F20"/>
    <mergeCell ref="E21:F21"/>
    <mergeCell ref="B26:C26"/>
    <mergeCell ref="B27:C27"/>
    <mergeCell ref="B28:C28"/>
    <mergeCell ref="B29:C29"/>
    <mergeCell ref="B43:C43"/>
    <mergeCell ref="B30:C30"/>
    <mergeCell ref="B31:C31"/>
    <mergeCell ref="B32:C32"/>
    <mergeCell ref="B37:C37"/>
    <mergeCell ref="B38:C38"/>
    <mergeCell ref="B44:C44"/>
    <mergeCell ref="B42:D42"/>
    <mergeCell ref="B36:D36"/>
    <mergeCell ref="B45:C45"/>
    <mergeCell ref="B46:C46"/>
    <mergeCell ref="B39:C3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Halley</vt:lpstr>
      <vt:lpstr>Oneri di Urbanizzazione</vt:lpstr>
      <vt:lpstr>Oneri_dati</vt:lpstr>
      <vt:lpstr>Costo di Costruzione</vt:lpstr>
      <vt:lpstr>Costo_dati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marcosb</dc:creator>
  <cp:lastModifiedBy>Collaboratore Edlizia</cp:lastModifiedBy>
  <cp:lastPrinted>2009-06-08T07:07:46Z</cp:lastPrinted>
  <dcterms:created xsi:type="dcterms:W3CDTF">2008-06-09T10:14:30Z</dcterms:created>
  <dcterms:modified xsi:type="dcterms:W3CDTF">2026-01-13T14:14:36Z</dcterms:modified>
</cp:coreProperties>
</file>