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.paulli\Desktop\CONCESSIONE ASILO NIDO\GARA 2026\DOCUMENTI DEL 17.04.2026 - 2^ gara\"/>
    </mc:Choice>
  </mc:AlternateContent>
  <xr:revisionPtr revIDLastSave="0" documentId="13_ncr:1_{4951712B-9730-410C-AD51-B5FCA8BAC7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uove Rette indicate dal Comune" sheetId="1" r:id="rId1"/>
    <sheet name="Persona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5FP+O2Srza410HrOtaHfRDvb4ZELTrLcTGl8QKywdQ="/>
    </ext>
  </extLst>
</workbook>
</file>

<file path=xl/calcChain.xml><?xml version="1.0" encoding="utf-8"?>
<calcChain xmlns="http://schemas.openxmlformats.org/spreadsheetml/2006/main">
  <c r="N13" i="3" l="1"/>
  <c r="M13" i="3"/>
  <c r="P13" i="3" s="1"/>
  <c r="E13" i="3"/>
  <c r="G13" i="3" s="1"/>
  <c r="D13" i="3"/>
  <c r="D6" i="3"/>
  <c r="N5" i="3"/>
  <c r="P5" i="3" s="1"/>
  <c r="M5" i="3"/>
  <c r="G5" i="3"/>
  <c r="E5" i="3"/>
  <c r="D5" i="3"/>
  <c r="N4" i="3"/>
  <c r="M4" i="3"/>
  <c r="M6" i="3" s="1"/>
  <c r="E4" i="3"/>
  <c r="G4" i="3" s="1"/>
  <c r="D4" i="3"/>
  <c r="N3" i="3"/>
  <c r="M3" i="3"/>
  <c r="P3" i="3" s="1"/>
  <c r="G3" i="3"/>
  <c r="G6" i="3" s="1"/>
  <c r="E3" i="3"/>
  <c r="D3" i="3"/>
  <c r="I24" i="1"/>
  <c r="I23" i="1"/>
  <c r="E22" i="1"/>
  <c r="E21" i="1"/>
  <c r="E20" i="1"/>
  <c r="F20" i="1" s="1"/>
  <c r="G20" i="1" s="1"/>
  <c r="H20" i="1" s="1"/>
  <c r="E19" i="1"/>
  <c r="E17" i="1"/>
  <c r="E16" i="1"/>
  <c r="E15" i="1"/>
  <c r="I11" i="1"/>
  <c r="B10" i="1"/>
  <c r="D18" i="1" s="1"/>
  <c r="E9" i="1"/>
  <c r="F9" i="1" s="1"/>
  <c r="G9" i="1" s="1"/>
  <c r="H9" i="1" s="1"/>
  <c r="I8" i="1"/>
  <c r="D8" i="1"/>
  <c r="D7" i="1"/>
  <c r="E6" i="1"/>
  <c r="F6" i="1" s="1"/>
  <c r="G6" i="1" s="1"/>
  <c r="H6" i="1" s="1"/>
  <c r="D6" i="1"/>
  <c r="I6" i="1" s="1"/>
  <c r="D5" i="1"/>
  <c r="D4" i="1"/>
  <c r="I19" i="1" l="1"/>
  <c r="I21" i="1"/>
  <c r="E18" i="1"/>
  <c r="F18" i="1" s="1"/>
  <c r="G18" i="1" s="1"/>
  <c r="H18" i="1" s="1"/>
  <c r="I5" i="1"/>
  <c r="I17" i="1"/>
  <c r="G15" i="3"/>
  <c r="I9" i="1"/>
  <c r="E5" i="1"/>
  <c r="F5" i="1" s="1"/>
  <c r="G5" i="1" s="1"/>
  <c r="H5" i="1" s="1"/>
  <c r="F21" i="1"/>
  <c r="G21" i="1" s="1"/>
  <c r="H21" i="1" s="1"/>
  <c r="F15" i="1"/>
  <c r="E4" i="1"/>
  <c r="I20" i="1"/>
  <c r="E7" i="1"/>
  <c r="F7" i="1" s="1"/>
  <c r="G7" i="1" s="1"/>
  <c r="H7" i="1" s="1"/>
  <c r="F16" i="1"/>
  <c r="G16" i="1" s="1"/>
  <c r="H16" i="1" s="1"/>
  <c r="P4" i="3"/>
  <c r="P6" i="3" s="1"/>
  <c r="P15" i="3" s="1"/>
  <c r="F19" i="1"/>
  <c r="G19" i="1" s="1"/>
  <c r="H19" i="1" s="1"/>
  <c r="F22" i="1"/>
  <c r="G22" i="1" s="1"/>
  <c r="H22" i="1" s="1"/>
  <c r="F17" i="1"/>
  <c r="G17" i="1" s="1"/>
  <c r="H17" i="1" s="1"/>
  <c r="D10" i="1"/>
  <c r="I22" i="1" l="1"/>
  <c r="E10" i="1"/>
  <c r="F10" i="1" s="1"/>
  <c r="G10" i="1" s="1"/>
  <c r="H10" i="1" s="1"/>
  <c r="G15" i="1"/>
  <c r="D31" i="1"/>
  <c r="I16" i="1"/>
  <c r="D13" i="1"/>
  <c r="I18" i="1"/>
  <c r="F4" i="1"/>
  <c r="I7" i="1"/>
  <c r="I10" i="1" l="1"/>
  <c r="H15" i="1"/>
  <c r="L31" i="1"/>
  <c r="I31" i="1"/>
  <c r="E31" i="1"/>
  <c r="F31" i="1" s="1"/>
  <c r="G31" i="1" s="1"/>
  <c r="H31" i="1" s="1"/>
  <c r="L13" i="1"/>
  <c r="I40" i="1"/>
  <c r="I37" i="1"/>
  <c r="D25" i="1"/>
  <c r="F13" i="1"/>
  <c r="G4" i="1"/>
  <c r="E13" i="1"/>
  <c r="I39" i="1" l="1"/>
  <c r="I38" i="1"/>
  <c r="I41" i="1" s="1"/>
  <c r="E25" i="1"/>
  <c r="D27" i="1"/>
  <c r="D29" i="1" s="1"/>
  <c r="D33" i="1" s="1"/>
  <c r="L34" i="1"/>
  <c r="G13" i="1"/>
  <c r="H4" i="1"/>
  <c r="I15" i="1"/>
  <c r="H13" i="1" l="1"/>
  <c r="I4" i="1"/>
  <c r="I13" i="1" s="1"/>
  <c r="J15" i="1"/>
  <c r="F25" i="1"/>
  <c r="E27" i="1"/>
  <c r="E29" i="1" s="1"/>
  <c r="E33" i="1" s="1"/>
  <c r="G25" i="1" l="1"/>
  <c r="F27" i="1"/>
  <c r="F29" i="1" s="1"/>
  <c r="F33" i="1" s="1"/>
  <c r="J24" i="1"/>
  <c r="J23" i="1"/>
  <c r="J17" i="1"/>
  <c r="J21" i="1"/>
  <c r="J20" i="1"/>
  <c r="J19" i="1"/>
  <c r="J22" i="1"/>
  <c r="J18" i="1"/>
  <c r="J16" i="1"/>
  <c r="J31" i="1"/>
  <c r="H25" i="1" l="1"/>
  <c r="H27" i="1" s="1"/>
  <c r="H29" i="1" s="1"/>
  <c r="H33" i="1" s="1"/>
  <c r="G27" i="1"/>
  <c r="G29" i="1" s="1"/>
  <c r="G33" i="1" s="1"/>
  <c r="I25" i="1"/>
  <c r="J25" i="1" l="1"/>
  <c r="I27" i="1"/>
  <c r="J27" i="1" l="1"/>
  <c r="I29" i="1"/>
  <c r="I33" i="1" s="1"/>
  <c r="J33" i="1" s="1"/>
</calcChain>
</file>

<file path=xl/sharedStrings.xml><?xml version="1.0" encoding="utf-8"?>
<sst xmlns="http://schemas.openxmlformats.org/spreadsheetml/2006/main" count="99" uniqueCount="63">
  <si>
    <t>CONTO PRELIMINARE ECONOMICO DELLA CONCESSIONE -Gestione NIDO</t>
  </si>
  <si>
    <t>A.s. 2026/2027</t>
  </si>
  <si>
    <t>A.s. 2027/2028</t>
  </si>
  <si>
    <t>A.s. 2028/2029</t>
  </si>
  <si>
    <t>A.s. 2029/2030</t>
  </si>
  <si>
    <t>A.s. 2030/2031</t>
  </si>
  <si>
    <t>Totale</t>
  </si>
  <si>
    <t>Incidenza sul ricavo</t>
  </si>
  <si>
    <t>A) RICAVI DELLA PRODUZIONE</t>
  </si>
  <si>
    <t>n° utenti/ n° giorni</t>
  </si>
  <si>
    <t xml:space="preserve">Tariffe </t>
  </si>
  <si>
    <t xml:space="preserve">Rette full time RESIDENTI </t>
  </si>
  <si>
    <t xml:space="preserve">Rette full time NON RESIDENTI </t>
  </si>
  <si>
    <t xml:space="preserve">Rette Part Time RESIDENTI </t>
  </si>
  <si>
    <t xml:space="preserve">Rette Part Time NON RESIDENTI </t>
  </si>
  <si>
    <t xml:space="preserve">Quota di iscrizione </t>
  </si>
  <si>
    <t xml:space="preserve">Incassi servizi aggiuntivi </t>
  </si>
  <si>
    <t>Incassi ristorazione ****</t>
  </si>
  <si>
    <t xml:space="preserve">Contributo Comunale </t>
  </si>
  <si>
    <t>B) COSTI DELLA PRODUZIONE</t>
  </si>
  <si>
    <t xml:space="preserve">Pulizie </t>
  </si>
  <si>
    <t>Prodotti igiene*</t>
  </si>
  <si>
    <t xml:space="preserve">materiale ludico didattico </t>
  </si>
  <si>
    <t>costi fornitura pasti</t>
  </si>
  <si>
    <t>costi servizi aggiuntivi</t>
  </si>
  <si>
    <t>manutenzione ordinaria</t>
  </si>
  <si>
    <t>TARI **</t>
  </si>
  <si>
    <t xml:space="preserve">costi sicurezza aziendale </t>
  </si>
  <si>
    <t xml:space="preserve">ammortamenti </t>
  </si>
  <si>
    <t xml:space="preserve">contratto </t>
  </si>
  <si>
    <t xml:space="preserve">spese generali </t>
  </si>
  <si>
    <t>DIFFERENZA TRA VALORE E COSTI DELLA PRODUZIONE (A-B)</t>
  </si>
  <si>
    <t>Spese personale - C ***</t>
  </si>
  <si>
    <t>RISULTATO PRIMA DELLE IMPOSTE (A-B-C)</t>
  </si>
  <si>
    <t xml:space="preserve">* I pannolini non sono ricompresi nella voce, in quanto a carico dei genitori </t>
  </si>
  <si>
    <t>** Le utenze sono in capo al Comune tranne la TARI</t>
  </si>
  <si>
    <t xml:space="preserve">--&gt; valore 5 anni </t>
  </si>
  <si>
    <t>--&gt; incremento 20%</t>
  </si>
  <si>
    <t xml:space="preserve">*** Nel costo del personale è ricompresa anche la manodopera prevista per i servizi aggiuntivi </t>
  </si>
  <si>
    <t xml:space="preserve">--&gt; art. 189 comma 2 </t>
  </si>
  <si>
    <t>--&gt; proroga tecnica 6 mesi</t>
  </si>
  <si>
    <t>**** Incassi ristorazione compresi anche i Part Time in quanto è compreso il pasto nella tariffa - escono alle 13:00</t>
  </si>
  <si>
    <t xml:space="preserve">CIG </t>
  </si>
  <si>
    <t xml:space="preserve">ORE ORDINARIE </t>
  </si>
  <si>
    <t xml:space="preserve">Figura </t>
  </si>
  <si>
    <t>Ore giornaliere</t>
  </si>
  <si>
    <t>Giorni di apertura</t>
  </si>
  <si>
    <t xml:space="preserve">Ore Annue </t>
  </si>
  <si>
    <t xml:space="preserve">Costo Orario </t>
  </si>
  <si>
    <t>CCNL -T151</t>
  </si>
  <si>
    <t xml:space="preserve">Costo annuo </t>
  </si>
  <si>
    <t xml:space="preserve">coordinatore </t>
  </si>
  <si>
    <t>D3</t>
  </si>
  <si>
    <t xml:space="preserve">educatore </t>
  </si>
  <si>
    <t>D1</t>
  </si>
  <si>
    <t>D2</t>
  </si>
  <si>
    <t>ausiliaria</t>
  </si>
  <si>
    <t>B1</t>
  </si>
  <si>
    <t>Somma Ore Annue</t>
  </si>
  <si>
    <t>I costi del personale sono stati computati sulla base di quelli previsti dal Decreto direttoriale n. 30 del 14 giugno 2024, computando per il gli educatori 
il livello D1; 
per gli ausiliari il livello B1, e scorporando le voci non pertinenti (es. indennità di turno; anzianità di servizio trattandosi di nuove assunzioni).</t>
  </si>
  <si>
    <t xml:space="preserve">  </t>
  </si>
  <si>
    <t xml:space="preserve">Circa 3/4 educatori - 1 ausiliario - 1 coordinatore  </t>
  </si>
  <si>
    <t>ORE PER SERVIZIO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</si>
</sst>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0.000000%"/>
  </numFmts>
  <fonts count="10" x14ac:knownFonts="1">
    <font>
      <sz val="10"/>
      <color rgb="FF000000"/>
      <name val="Arial"/>
      <scheme val="minor"/>
    </font>
    <font>
      <b/>
      <sz val="10"/>
      <color theme="1"/>
      <name val="Tahoma"/>
    </font>
    <font>
      <sz val="10"/>
      <color theme="1"/>
      <name val="Tahoma"/>
    </font>
    <font>
      <sz val="10"/>
      <color rgb="FFFF0000"/>
      <name val="Tahoma"/>
    </font>
    <font>
      <sz val="10"/>
      <color rgb="FF222222"/>
      <name val="Tahoma"/>
    </font>
    <font>
      <b/>
      <sz val="9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3" xfId="0" applyFont="1" applyFill="1" applyBorder="1"/>
    <xf numFmtId="0" fontId="2" fillId="2" borderId="4" xfId="0" applyFont="1" applyFill="1" applyBorder="1" applyAlignment="1">
      <alignment wrapText="1"/>
    </xf>
    <xf numFmtId="10" fontId="2" fillId="2" borderId="4" xfId="0" applyNumberFormat="1" applyFont="1" applyFill="1" applyBorder="1"/>
    <xf numFmtId="10" fontId="2" fillId="0" borderId="4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4" xfId="0" applyFont="1" applyBorder="1"/>
    <xf numFmtId="164" fontId="2" fillId="0" borderId="4" xfId="0" applyNumberFormat="1" applyFont="1" applyBorder="1"/>
    <xf numFmtId="0" fontId="3" fillId="0" borderId="3" xfId="0" applyFont="1" applyBorder="1"/>
    <xf numFmtId="164" fontId="3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2" borderId="4" xfId="0" applyNumberFormat="1" applyFont="1" applyFill="1" applyBorder="1"/>
    <xf numFmtId="0" fontId="2" fillId="0" borderId="3" xfId="0" applyFont="1" applyBorder="1" applyAlignment="1">
      <alignment wrapText="1"/>
    </xf>
    <xf numFmtId="10" fontId="1" fillId="0" borderId="4" xfId="0" applyNumberFormat="1" applyFont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164" fontId="1" fillId="2" borderId="3" xfId="0" applyNumberFormat="1" applyFont="1" applyFill="1" applyBorder="1"/>
    <xf numFmtId="165" fontId="2" fillId="0" borderId="4" xfId="0" applyNumberFormat="1" applyFont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2" fillId="0" borderId="0" xfId="0" applyFont="1" applyAlignment="1">
      <alignment wrapText="1"/>
    </xf>
    <xf numFmtId="0" fontId="4" fillId="3" borderId="0" xfId="0" applyFont="1" applyFill="1"/>
    <xf numFmtId="0" fontId="3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4" borderId="0" xfId="0" applyFont="1" applyFill="1"/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/>
    <xf numFmtId="0" fontId="5" fillId="4" borderId="0" xfId="0" applyFont="1" applyFill="1" applyAlignment="1">
      <alignment wrapText="1"/>
    </xf>
    <xf numFmtId="3" fontId="5" fillId="4" borderId="0" xfId="0" applyNumberFormat="1" applyFont="1" applyFill="1"/>
    <xf numFmtId="164" fontId="7" fillId="4" borderId="0" xfId="0" applyNumberFormat="1" applyFont="1" applyFill="1"/>
    <xf numFmtId="0" fontId="8" fillId="4" borderId="0" xfId="0" applyFont="1" applyFill="1"/>
    <xf numFmtId="0" fontId="8" fillId="0" borderId="0" xfId="0" applyFont="1"/>
    <xf numFmtId="164" fontId="9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02"/>
  <sheetViews>
    <sheetView tabSelected="1" workbookViewId="0">
      <selection activeCell="M12" sqref="M12"/>
    </sheetView>
  </sheetViews>
  <sheetFormatPr defaultColWidth="12.54296875" defaultRowHeight="15" customHeight="1" x14ac:dyDescent="0.25"/>
  <cols>
    <col min="1" max="1" width="54" customWidth="1"/>
    <col min="2" max="2" width="13.453125" customWidth="1"/>
    <col min="3" max="3" width="12.54296875" customWidth="1"/>
    <col min="4" max="4" width="14.1796875" customWidth="1"/>
    <col min="5" max="8" width="14.7265625" customWidth="1"/>
    <col min="9" max="9" width="15.1796875" customWidth="1"/>
  </cols>
  <sheetData>
    <row r="1" spans="1:28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 customHeight="1" x14ac:dyDescent="0.25">
      <c r="A2" s="4"/>
      <c r="B2" s="5"/>
      <c r="C2" s="5"/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6" customHeight="1" x14ac:dyDescent="0.25">
      <c r="A3" s="8" t="s">
        <v>8</v>
      </c>
      <c r="B3" s="9" t="s">
        <v>9</v>
      </c>
      <c r="C3" s="9" t="s">
        <v>10</v>
      </c>
      <c r="D3" s="5"/>
      <c r="E3" s="5"/>
      <c r="F3" s="10"/>
      <c r="G3" s="5"/>
      <c r="H3" s="5"/>
      <c r="I3" s="5"/>
      <c r="J3" s="1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customHeight="1" x14ac:dyDescent="0.25">
      <c r="A4" s="12" t="s">
        <v>11</v>
      </c>
      <c r="B4" s="13">
        <v>3</v>
      </c>
      <c r="C4" s="14">
        <v>590</v>
      </c>
      <c r="D4" s="14">
        <f t="shared" ref="D4:D5" si="0">B4*C4*11</f>
        <v>19470</v>
      </c>
      <c r="E4" s="14">
        <f t="shared" ref="E4:H4" si="1">D4*(1.015)</f>
        <v>19762.05</v>
      </c>
      <c r="F4" s="14">
        <f t="shared" si="1"/>
        <v>20058.480749999999</v>
      </c>
      <c r="G4" s="14">
        <f t="shared" si="1"/>
        <v>20359.357961249996</v>
      </c>
      <c r="H4" s="14">
        <f t="shared" si="1"/>
        <v>20664.748330668743</v>
      </c>
      <c r="I4" s="14">
        <f t="shared" ref="I4:I11" si="2">SUM(D4:H4)</f>
        <v>100314.63704191876</v>
      </c>
      <c r="J4" s="11"/>
      <c r="K4" s="3"/>
      <c r="L4" s="1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 customHeight="1" x14ac:dyDescent="0.25">
      <c r="A5" s="12" t="s">
        <v>12</v>
      </c>
      <c r="B5" s="13">
        <v>10</v>
      </c>
      <c r="C5" s="14">
        <v>630</v>
      </c>
      <c r="D5" s="14">
        <f t="shared" si="0"/>
        <v>69300</v>
      </c>
      <c r="E5" s="14">
        <f t="shared" ref="E5:H5" si="3">D5*(1.015)</f>
        <v>70339.5</v>
      </c>
      <c r="F5" s="14">
        <f t="shared" si="3"/>
        <v>71394.592499999999</v>
      </c>
      <c r="G5" s="14">
        <f t="shared" si="3"/>
        <v>72465.511387499995</v>
      </c>
      <c r="H5" s="14">
        <f t="shared" si="3"/>
        <v>73552.494058312484</v>
      </c>
      <c r="I5" s="14">
        <f t="shared" si="2"/>
        <v>357052.09794581251</v>
      </c>
      <c r="J5" s="11"/>
      <c r="K5" s="3"/>
      <c r="L5" s="1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customHeight="1" x14ac:dyDescent="0.25">
      <c r="A6" s="12" t="s">
        <v>13</v>
      </c>
      <c r="B6" s="13">
        <v>2</v>
      </c>
      <c r="C6" s="14">
        <v>465</v>
      </c>
      <c r="D6" s="14">
        <f t="shared" ref="D6:D7" si="4">B6*C6*11</f>
        <v>10230</v>
      </c>
      <c r="E6" s="14">
        <f t="shared" ref="E6:H6" si="5">D6*(1.015)</f>
        <v>10383.449999999999</v>
      </c>
      <c r="F6" s="14">
        <f t="shared" si="5"/>
        <v>10539.201749999998</v>
      </c>
      <c r="G6" s="14">
        <f t="shared" si="5"/>
        <v>10697.289776249998</v>
      </c>
      <c r="H6" s="14">
        <f t="shared" si="5"/>
        <v>10857.749122893747</v>
      </c>
      <c r="I6" s="14">
        <f t="shared" si="2"/>
        <v>52707.69064914374</v>
      </c>
      <c r="J6" s="11"/>
      <c r="K6" s="3"/>
      <c r="L6" s="1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75" customHeight="1" x14ac:dyDescent="0.25">
      <c r="A7" s="12" t="s">
        <v>14</v>
      </c>
      <c r="B7" s="13">
        <v>1</v>
      </c>
      <c r="C7" s="14">
        <v>490</v>
      </c>
      <c r="D7" s="14">
        <f t="shared" si="4"/>
        <v>5390</v>
      </c>
      <c r="E7" s="14">
        <f t="shared" ref="E7:H7" si="6">D7*(1.015)</f>
        <v>5470.8499999999995</v>
      </c>
      <c r="F7" s="14">
        <f t="shared" si="6"/>
        <v>5552.9127499999986</v>
      </c>
      <c r="G7" s="14">
        <f t="shared" si="6"/>
        <v>5636.2064412499976</v>
      </c>
      <c r="H7" s="14">
        <f t="shared" si="6"/>
        <v>5720.7495378687472</v>
      </c>
      <c r="I7" s="14">
        <f t="shared" si="2"/>
        <v>27770.718729118744</v>
      </c>
      <c r="J7" s="11"/>
      <c r="K7" s="3"/>
      <c r="L7" s="1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customHeight="1" x14ac:dyDescent="0.25">
      <c r="A8" s="12" t="s">
        <v>15</v>
      </c>
      <c r="B8" s="13">
        <v>16</v>
      </c>
      <c r="C8" s="14">
        <v>100</v>
      </c>
      <c r="D8" s="14">
        <f>B8*C8</f>
        <v>1600</v>
      </c>
      <c r="E8" s="14">
        <v>1600</v>
      </c>
      <c r="F8" s="14">
        <v>1600</v>
      </c>
      <c r="G8" s="14">
        <v>1600</v>
      </c>
      <c r="H8" s="14">
        <v>1600</v>
      </c>
      <c r="I8" s="14">
        <f t="shared" si="2"/>
        <v>8000</v>
      </c>
      <c r="J8" s="11"/>
      <c r="K8" s="3"/>
      <c r="L8" s="1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 x14ac:dyDescent="0.25">
      <c r="A9" s="12" t="s">
        <v>16</v>
      </c>
      <c r="B9" s="16"/>
      <c r="C9" s="17"/>
      <c r="D9" s="14">
        <v>8000</v>
      </c>
      <c r="E9" s="14">
        <f t="shared" ref="E9:H9" si="7">D9*(1.015)</f>
        <v>8119.9999999999991</v>
      </c>
      <c r="F9" s="14">
        <f t="shared" si="7"/>
        <v>8241.7999999999975</v>
      </c>
      <c r="G9" s="14">
        <f t="shared" si="7"/>
        <v>8365.426999999996</v>
      </c>
      <c r="H9" s="14">
        <f t="shared" si="7"/>
        <v>8490.9084049999947</v>
      </c>
      <c r="I9" s="14">
        <f t="shared" si="2"/>
        <v>41218.135404999986</v>
      </c>
      <c r="J9" s="11"/>
      <c r="K9" s="3"/>
      <c r="L9" s="1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customHeight="1" x14ac:dyDescent="0.25">
      <c r="A10" s="12" t="s">
        <v>17</v>
      </c>
      <c r="B10" s="13">
        <f>16*46*5</f>
        <v>3680</v>
      </c>
      <c r="C10" s="14">
        <v>5.5</v>
      </c>
      <c r="D10" s="14">
        <f>B10*C10</f>
        <v>20240</v>
      </c>
      <c r="E10" s="14">
        <f t="shared" ref="E10:H10" si="8">D10*(1.015)</f>
        <v>20543.599999999999</v>
      </c>
      <c r="F10" s="14">
        <f t="shared" si="8"/>
        <v>20851.753999999997</v>
      </c>
      <c r="G10" s="14">
        <f t="shared" si="8"/>
        <v>21164.530309999995</v>
      </c>
      <c r="H10" s="14">
        <f t="shared" si="8"/>
        <v>21481.998264649992</v>
      </c>
      <c r="I10" s="14">
        <f t="shared" si="2"/>
        <v>104281.88257464999</v>
      </c>
      <c r="J10" s="11"/>
      <c r="K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5.75" customHeight="1" x14ac:dyDescent="0.25">
      <c r="A11" s="18" t="s">
        <v>18</v>
      </c>
      <c r="B11" s="19"/>
      <c r="C11" s="19"/>
      <c r="D11" s="19">
        <v>13000</v>
      </c>
      <c r="E11" s="19">
        <v>13000</v>
      </c>
      <c r="F11" s="19">
        <v>13000</v>
      </c>
      <c r="G11" s="19">
        <v>13000</v>
      </c>
      <c r="H11" s="19">
        <v>13000</v>
      </c>
      <c r="I11" s="19">
        <f t="shared" si="2"/>
        <v>65000</v>
      </c>
      <c r="J11" s="1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customHeight="1" x14ac:dyDescent="0.25">
      <c r="A12" s="12"/>
      <c r="B12" s="17"/>
      <c r="C12" s="17"/>
      <c r="D12" s="17"/>
      <c r="E12" s="17"/>
      <c r="F12" s="17"/>
      <c r="G12" s="17"/>
      <c r="H12" s="17"/>
      <c r="I12" s="17"/>
      <c r="J12" s="1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customHeight="1" x14ac:dyDescent="0.25">
      <c r="A13" s="12"/>
      <c r="B13" s="17"/>
      <c r="C13" s="17"/>
      <c r="D13" s="20">
        <f t="shared" ref="D13:I13" si="9">SUM(D4:D11)</f>
        <v>147230</v>
      </c>
      <c r="E13" s="20">
        <f t="shared" si="9"/>
        <v>149219.45000000001</v>
      </c>
      <c r="F13" s="20">
        <f t="shared" si="9"/>
        <v>151238.74174999999</v>
      </c>
      <c r="G13" s="20">
        <f t="shared" si="9"/>
        <v>153288.32287624996</v>
      </c>
      <c r="H13" s="20">
        <f t="shared" si="9"/>
        <v>155368.64771939369</v>
      </c>
      <c r="I13" s="20">
        <f t="shared" si="9"/>
        <v>756345.16234564362</v>
      </c>
      <c r="J13" s="11"/>
      <c r="K13" s="15"/>
      <c r="L13" s="21">
        <f>D13*5</f>
        <v>736150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customHeight="1" x14ac:dyDescent="0.25">
      <c r="A14" s="8" t="s">
        <v>19</v>
      </c>
      <c r="B14" s="22"/>
      <c r="C14" s="22"/>
      <c r="D14" s="22"/>
      <c r="E14" s="22"/>
      <c r="F14" s="10"/>
      <c r="G14" s="22"/>
      <c r="H14" s="5"/>
      <c r="I14" s="5"/>
      <c r="J14" s="1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.75" customHeight="1" x14ac:dyDescent="0.25">
      <c r="A15" s="23" t="s">
        <v>20</v>
      </c>
      <c r="B15" s="17"/>
      <c r="C15" s="17"/>
      <c r="D15" s="14">
        <v>1000</v>
      </c>
      <c r="E15" s="14">
        <f t="shared" ref="E15:H15" si="10">D15*(1.015)</f>
        <v>1014.9999999999999</v>
      </c>
      <c r="F15" s="14">
        <f t="shared" si="10"/>
        <v>1030.2249999999997</v>
      </c>
      <c r="G15" s="14">
        <f t="shared" si="10"/>
        <v>1045.6783749999995</v>
      </c>
      <c r="H15" s="14">
        <f t="shared" si="10"/>
        <v>1061.3635506249993</v>
      </c>
      <c r="I15" s="14">
        <f t="shared" ref="I15:I25" si="11">SUM(D15:H15)</f>
        <v>5152.2669256249983</v>
      </c>
      <c r="J15" s="24">
        <f t="shared" ref="J15:J25" si="12">I15/$I$13</f>
        <v>6.8120577510489243E-3</v>
      </c>
      <c r="K15" s="15"/>
      <c r="L15" s="1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.75" customHeight="1" x14ac:dyDescent="0.25">
      <c r="A16" s="23" t="s">
        <v>21</v>
      </c>
      <c r="B16" s="17"/>
      <c r="C16" s="17"/>
      <c r="D16" s="14">
        <v>200</v>
      </c>
      <c r="E16" s="14">
        <f t="shared" ref="E16:H16" si="13">D16*(1.015)</f>
        <v>202.99999999999997</v>
      </c>
      <c r="F16" s="14">
        <f t="shared" si="13"/>
        <v>206.04499999999996</v>
      </c>
      <c r="G16" s="14">
        <f t="shared" si="13"/>
        <v>209.13567499999994</v>
      </c>
      <c r="H16" s="14">
        <f t="shared" si="13"/>
        <v>212.27271012499992</v>
      </c>
      <c r="I16" s="14">
        <f t="shared" si="11"/>
        <v>1030.4533851249998</v>
      </c>
      <c r="J16" s="24">
        <f t="shared" si="12"/>
        <v>1.3624115502097851E-3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.75" customHeight="1" x14ac:dyDescent="0.25">
      <c r="A17" s="23" t="s">
        <v>22</v>
      </c>
      <c r="B17" s="17"/>
      <c r="C17" s="17"/>
      <c r="D17" s="14">
        <v>2000</v>
      </c>
      <c r="E17" s="14">
        <f t="shared" ref="E17:H17" si="14">D17*(1.015)</f>
        <v>2029.9999999999998</v>
      </c>
      <c r="F17" s="14">
        <f t="shared" si="14"/>
        <v>2060.4499999999994</v>
      </c>
      <c r="G17" s="14">
        <f t="shared" si="14"/>
        <v>2091.356749999999</v>
      </c>
      <c r="H17" s="14">
        <f t="shared" si="14"/>
        <v>2122.7271012499987</v>
      </c>
      <c r="I17" s="14">
        <f t="shared" si="11"/>
        <v>10304.533851249997</v>
      </c>
      <c r="J17" s="24">
        <f t="shared" si="12"/>
        <v>1.3624115502097849E-2</v>
      </c>
      <c r="K17" s="15"/>
      <c r="L17" s="1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.75" customHeight="1" x14ac:dyDescent="0.25">
      <c r="A18" s="23" t="s">
        <v>23</v>
      </c>
      <c r="B18" s="17"/>
      <c r="C18" s="17"/>
      <c r="D18" s="14">
        <f>4.66*B10</f>
        <v>17148.8</v>
      </c>
      <c r="E18" s="14">
        <f t="shared" ref="E18:H18" si="15">D18*(1.015)</f>
        <v>17406.031999999999</v>
      </c>
      <c r="F18" s="14">
        <f t="shared" si="15"/>
        <v>17667.122479999998</v>
      </c>
      <c r="G18" s="14">
        <f t="shared" si="15"/>
        <v>17932.129317199997</v>
      </c>
      <c r="H18" s="14">
        <f t="shared" si="15"/>
        <v>18201.111256957996</v>
      </c>
      <c r="I18" s="14">
        <f t="shared" si="11"/>
        <v>88355.195054157986</v>
      </c>
      <c r="J18" s="24">
        <f t="shared" si="12"/>
        <v>0.11681861596118781</v>
      </c>
      <c r="K18" s="15"/>
      <c r="L18" s="1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customHeight="1" x14ac:dyDescent="0.25">
      <c r="A19" s="23" t="s">
        <v>24</v>
      </c>
      <c r="B19" s="17"/>
      <c r="C19" s="17"/>
      <c r="D19" s="14">
        <v>750</v>
      </c>
      <c r="E19" s="14">
        <f t="shared" ref="E19:H19" si="16">D19*(1.015)</f>
        <v>761.24999999999989</v>
      </c>
      <c r="F19" s="14">
        <f t="shared" si="16"/>
        <v>772.66874999999982</v>
      </c>
      <c r="G19" s="14">
        <f t="shared" si="16"/>
        <v>784.25878124999974</v>
      </c>
      <c r="H19" s="14">
        <f t="shared" si="16"/>
        <v>796.02266296874961</v>
      </c>
      <c r="I19" s="14">
        <f t="shared" si="11"/>
        <v>3864.2001942187489</v>
      </c>
      <c r="J19" s="24">
        <f t="shared" si="12"/>
        <v>5.1090433132866932E-3</v>
      </c>
      <c r="K19" s="1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.75" customHeight="1" x14ac:dyDescent="0.25">
      <c r="A20" s="23" t="s">
        <v>25</v>
      </c>
      <c r="B20" s="17"/>
      <c r="C20" s="17"/>
      <c r="D20" s="14">
        <v>500</v>
      </c>
      <c r="E20" s="14">
        <f t="shared" ref="E20:H20" si="17">D20*(1.015)</f>
        <v>507.49999999999994</v>
      </c>
      <c r="F20" s="14">
        <f t="shared" si="17"/>
        <v>515.11249999999984</v>
      </c>
      <c r="G20" s="14">
        <f t="shared" si="17"/>
        <v>522.83918749999975</v>
      </c>
      <c r="H20" s="14">
        <f t="shared" si="17"/>
        <v>530.68177531249967</v>
      </c>
      <c r="I20" s="14">
        <f t="shared" si="11"/>
        <v>2576.1334628124991</v>
      </c>
      <c r="J20" s="24">
        <f t="shared" si="12"/>
        <v>3.4060288755244621E-3</v>
      </c>
      <c r="K20" s="1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.75" customHeight="1" x14ac:dyDescent="0.25">
      <c r="A21" s="23" t="s">
        <v>26</v>
      </c>
      <c r="B21" s="17"/>
      <c r="C21" s="17"/>
      <c r="D21" s="14">
        <v>495</v>
      </c>
      <c r="E21" s="14">
        <f t="shared" ref="E21:H21" si="18">D21*(1.015)</f>
        <v>502.42499999999995</v>
      </c>
      <c r="F21" s="14">
        <f t="shared" si="18"/>
        <v>509.96137499999992</v>
      </c>
      <c r="G21" s="14">
        <f t="shared" si="18"/>
        <v>517.61079562499992</v>
      </c>
      <c r="H21" s="14">
        <f t="shared" si="18"/>
        <v>525.37495755937482</v>
      </c>
      <c r="I21" s="14">
        <f t="shared" si="11"/>
        <v>2550.3721281843746</v>
      </c>
      <c r="J21" s="24">
        <f t="shared" si="12"/>
        <v>3.3719685867692178E-3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.75" customHeight="1" x14ac:dyDescent="0.25">
      <c r="A22" s="23" t="s">
        <v>27</v>
      </c>
      <c r="B22" s="17"/>
      <c r="C22" s="17"/>
      <c r="D22" s="14">
        <v>1000</v>
      </c>
      <c r="E22" s="14">
        <f t="shared" ref="E22:H22" si="19">D22*(1.015)</f>
        <v>1014.9999999999999</v>
      </c>
      <c r="F22" s="14">
        <f t="shared" si="19"/>
        <v>1030.2249999999997</v>
      </c>
      <c r="G22" s="14">
        <f t="shared" si="19"/>
        <v>1045.6783749999995</v>
      </c>
      <c r="H22" s="14">
        <f t="shared" si="19"/>
        <v>1061.3635506249993</v>
      </c>
      <c r="I22" s="14">
        <f t="shared" si="11"/>
        <v>5152.2669256249983</v>
      </c>
      <c r="J22" s="24">
        <f t="shared" si="12"/>
        <v>6.8120577510489243E-3</v>
      </c>
      <c r="K22" s="1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.75" customHeight="1" x14ac:dyDescent="0.25">
      <c r="A23" s="23" t="s">
        <v>28</v>
      </c>
      <c r="B23" s="17"/>
      <c r="C23" s="17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f t="shared" si="11"/>
        <v>0</v>
      </c>
      <c r="J23" s="24">
        <f t="shared" si="12"/>
        <v>0</v>
      </c>
      <c r="K23" s="1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.75" customHeight="1" x14ac:dyDescent="0.25">
      <c r="A24" s="23" t="s">
        <v>29</v>
      </c>
      <c r="B24" s="17"/>
      <c r="C24" s="17"/>
      <c r="D24" s="14">
        <v>700</v>
      </c>
      <c r="E24" s="14">
        <v>700</v>
      </c>
      <c r="F24" s="14">
        <v>700</v>
      </c>
      <c r="G24" s="14">
        <v>700</v>
      </c>
      <c r="H24" s="14">
        <v>700</v>
      </c>
      <c r="I24" s="14">
        <f t="shared" si="11"/>
        <v>3500</v>
      </c>
      <c r="J24" s="24">
        <f t="shared" si="12"/>
        <v>4.6275168722511488E-3</v>
      </c>
      <c r="K24" s="1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.75" customHeight="1" x14ac:dyDescent="0.25">
      <c r="A25" s="23" t="s">
        <v>30</v>
      </c>
      <c r="B25" s="17"/>
      <c r="C25" s="17"/>
      <c r="D25" s="14">
        <f>D13*0.015</f>
        <v>2208.4499999999998</v>
      </c>
      <c r="E25" s="14">
        <f t="shared" ref="E25:H25" si="20">D25*(1.015)</f>
        <v>2241.5767499999997</v>
      </c>
      <c r="F25" s="14">
        <f t="shared" si="20"/>
        <v>2275.2004012499997</v>
      </c>
      <c r="G25" s="14">
        <f t="shared" si="20"/>
        <v>2309.3284072687493</v>
      </c>
      <c r="H25" s="14">
        <f t="shared" si="20"/>
        <v>2343.9683333777803</v>
      </c>
      <c r="I25" s="14">
        <f t="shared" si="11"/>
        <v>11378.52389189653</v>
      </c>
      <c r="J25" s="24">
        <f t="shared" si="12"/>
        <v>1.5044088940303998E-2</v>
      </c>
      <c r="K25" s="1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.75" customHeight="1" x14ac:dyDescent="0.25">
      <c r="A26" s="12"/>
      <c r="B26" s="17"/>
      <c r="C26" s="17"/>
      <c r="D26" s="17"/>
      <c r="E26" s="17"/>
      <c r="F26" s="17"/>
      <c r="G26" s="17"/>
      <c r="H26" s="17"/>
      <c r="I26" s="17"/>
      <c r="J26" s="11"/>
      <c r="K26" s="1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5.75" customHeight="1" x14ac:dyDescent="0.25">
      <c r="A27" s="12"/>
      <c r="B27" s="17"/>
      <c r="C27" s="17"/>
      <c r="D27" s="20">
        <f t="shared" ref="D27:H27" si="21">SUM(D15:D25)</f>
        <v>26002.25</v>
      </c>
      <c r="E27" s="20">
        <f t="shared" si="21"/>
        <v>26381.783749999999</v>
      </c>
      <c r="F27" s="20">
        <f t="shared" si="21"/>
        <v>26767.010506249993</v>
      </c>
      <c r="G27" s="20">
        <f t="shared" si="21"/>
        <v>27158.015663843744</v>
      </c>
      <c r="H27" s="20">
        <f t="shared" si="21"/>
        <v>27554.8858988014</v>
      </c>
      <c r="I27" s="20">
        <f>SUM(I15:I26)</f>
        <v>133863.94581889512</v>
      </c>
      <c r="J27" s="24">
        <f>I27/$I$13</f>
        <v>0.1769879051037288</v>
      </c>
      <c r="K27" s="1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.75" customHeight="1" x14ac:dyDescent="0.25">
      <c r="A28" s="12"/>
      <c r="B28" s="17"/>
      <c r="C28" s="17"/>
      <c r="D28" s="17"/>
      <c r="E28" s="17"/>
      <c r="F28" s="17"/>
      <c r="G28" s="17"/>
      <c r="H28" s="17"/>
      <c r="I28" s="17"/>
      <c r="J28" s="11"/>
      <c r="K28" s="1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5.75" customHeight="1" x14ac:dyDescent="0.25">
      <c r="A29" s="8" t="s">
        <v>31</v>
      </c>
      <c r="B29" s="22"/>
      <c r="C29" s="22"/>
      <c r="D29" s="25">
        <f t="shared" ref="D29:I29" si="22">D13-D27</f>
        <v>121227.75</v>
      </c>
      <c r="E29" s="25">
        <f t="shared" si="22"/>
        <v>122837.66625000001</v>
      </c>
      <c r="F29" s="25">
        <f t="shared" si="22"/>
        <v>124471.73124374999</v>
      </c>
      <c r="G29" s="25">
        <f t="shared" si="22"/>
        <v>126130.30721240622</v>
      </c>
      <c r="H29" s="25">
        <f t="shared" si="22"/>
        <v>127813.76182059229</v>
      </c>
      <c r="I29" s="25">
        <f t="shared" si="22"/>
        <v>622481.2165267485</v>
      </c>
      <c r="J29" s="1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.75" customHeight="1" x14ac:dyDescent="0.25">
      <c r="A30" s="12"/>
      <c r="B30" s="17"/>
      <c r="C30" s="17"/>
      <c r="D30" s="17"/>
      <c r="E30" s="17"/>
      <c r="F30" s="17"/>
      <c r="G30" s="17"/>
      <c r="H30" s="17"/>
      <c r="I30" s="17"/>
      <c r="J30" s="2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5.75" customHeight="1" x14ac:dyDescent="0.25">
      <c r="A31" s="8" t="s">
        <v>32</v>
      </c>
      <c r="B31" s="8"/>
      <c r="C31" s="8"/>
      <c r="D31" s="26">
        <f>Personale!G15</f>
        <v>112654.50219638241</v>
      </c>
      <c r="E31" s="26">
        <f t="shared" ref="E31:H31" si="23">D31*(1.015)</f>
        <v>114344.31972932814</v>
      </c>
      <c r="F31" s="26">
        <f t="shared" si="23"/>
        <v>116059.48452526805</v>
      </c>
      <c r="G31" s="26">
        <f t="shared" si="23"/>
        <v>117800.37679314706</v>
      </c>
      <c r="H31" s="26">
        <f t="shared" si="23"/>
        <v>119567.38244504426</v>
      </c>
      <c r="I31" s="26">
        <f>SUM(D31:H31)</f>
        <v>580426.06568916992</v>
      </c>
      <c r="J31" s="24">
        <f>I31/$I$13</f>
        <v>0.76740897487742499</v>
      </c>
      <c r="K31" s="3"/>
      <c r="L31" s="15">
        <f>D31*5</f>
        <v>563272.51098191203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.75" customHeight="1" x14ac:dyDescent="0.25">
      <c r="A32" s="12"/>
      <c r="B32" s="17"/>
      <c r="C32" s="17"/>
      <c r="D32" s="17"/>
      <c r="E32" s="27"/>
      <c r="F32" s="28"/>
      <c r="G32" s="28"/>
      <c r="H32" s="28"/>
      <c r="I32" s="17"/>
      <c r="J32" s="1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5.75" customHeight="1" x14ac:dyDescent="0.25">
      <c r="A33" s="8" t="s">
        <v>33</v>
      </c>
      <c r="B33" s="22"/>
      <c r="C33" s="22"/>
      <c r="D33" s="25">
        <f t="shared" ref="D33:I33" si="24">D29-D31</f>
        <v>8573.2478036175889</v>
      </c>
      <c r="E33" s="25">
        <f t="shared" si="24"/>
        <v>8493.3465206718683</v>
      </c>
      <c r="F33" s="25">
        <f t="shared" si="24"/>
        <v>8412.2467184819398</v>
      </c>
      <c r="G33" s="25">
        <f t="shared" si="24"/>
        <v>8329.9304192591517</v>
      </c>
      <c r="H33" s="25">
        <f t="shared" si="24"/>
        <v>8246.3793755480292</v>
      </c>
      <c r="I33" s="25">
        <f t="shared" si="24"/>
        <v>42055.150837578578</v>
      </c>
      <c r="J33" s="24">
        <f>I33/$I$13</f>
        <v>5.5603120018846257E-2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5">
        <f>L13-L31</f>
        <v>172877.48901808797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5.75" customHeight="1" x14ac:dyDescent="0.25">
      <c r="A35" s="3"/>
      <c r="B35" s="3"/>
      <c r="C35" s="3"/>
      <c r="D35" s="3"/>
      <c r="E35" s="3"/>
      <c r="F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5.75" customHeight="1" x14ac:dyDescent="0.25">
      <c r="A36" s="3" t="s">
        <v>34</v>
      </c>
      <c r="B36" s="3"/>
      <c r="C36" s="3"/>
      <c r="D36" s="3"/>
      <c r="E36" s="3"/>
      <c r="F36" s="3"/>
      <c r="H36" s="3"/>
      <c r="I36" s="29"/>
      <c r="J36" s="30"/>
      <c r="K36" s="3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5.75" customHeight="1" x14ac:dyDescent="0.25">
      <c r="A37" s="3" t="s">
        <v>35</v>
      </c>
      <c r="B37" s="3"/>
      <c r="C37" s="3"/>
      <c r="D37" s="3"/>
      <c r="E37" s="3"/>
      <c r="F37" s="3"/>
      <c r="H37" s="3"/>
      <c r="I37" s="32">
        <f>'Nuove Rette indicate dal Comune'!D13*5</f>
        <v>736150</v>
      </c>
      <c r="J37" s="3" t="s">
        <v>36</v>
      </c>
      <c r="K37" s="3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.75" customHeight="1" x14ac:dyDescent="0.25">
      <c r="A38" s="34"/>
      <c r="B38" s="34"/>
      <c r="C38" s="34"/>
      <c r="D38" s="34"/>
      <c r="E38" s="34"/>
      <c r="F38" s="34"/>
      <c r="H38" s="3"/>
      <c r="I38" s="32">
        <f>I37*0.2</f>
        <v>147230</v>
      </c>
      <c r="J38" s="3" t="s">
        <v>37</v>
      </c>
      <c r="K38" s="3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5.75" customHeight="1" x14ac:dyDescent="0.25">
      <c r="A39" s="3" t="s">
        <v>38</v>
      </c>
      <c r="B39" s="3"/>
      <c r="C39" s="3"/>
      <c r="D39" s="3"/>
      <c r="E39" s="3"/>
      <c r="F39" s="3"/>
      <c r="H39" s="34"/>
      <c r="I39" s="32">
        <f>I37*0.1</f>
        <v>73615</v>
      </c>
      <c r="J39" s="3" t="s">
        <v>39</v>
      </c>
      <c r="K39" s="3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5.75" customHeight="1" x14ac:dyDescent="0.25">
      <c r="A40" s="3"/>
      <c r="B40" s="3"/>
      <c r="C40" s="3"/>
      <c r="D40" s="3"/>
      <c r="E40" s="3"/>
      <c r="F40" s="3"/>
      <c r="H40" s="3"/>
      <c r="I40" s="32">
        <f>('Nuove Rette indicate dal Comune'!D13/11)*6</f>
        <v>80307.272727272721</v>
      </c>
      <c r="J40" s="3" t="s">
        <v>40</v>
      </c>
      <c r="K40" s="3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5.75" customHeight="1" x14ac:dyDescent="0.25">
      <c r="A41" s="35" t="s">
        <v>41</v>
      </c>
      <c r="B41" s="3"/>
      <c r="C41" s="3"/>
      <c r="D41" s="3"/>
      <c r="E41" s="3"/>
      <c r="F41" s="3"/>
      <c r="H41" s="3"/>
      <c r="I41" s="32">
        <f>SUM(I37:I40)</f>
        <v>1037302.2727272727</v>
      </c>
      <c r="J41" s="3" t="s">
        <v>42</v>
      </c>
      <c r="K41" s="3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.75" customHeight="1" x14ac:dyDescent="0.25">
      <c r="A42" s="36"/>
      <c r="B42" s="3"/>
      <c r="C42" s="3"/>
      <c r="D42" s="3"/>
      <c r="E42" s="15"/>
      <c r="F42" s="15"/>
      <c r="H42" s="3"/>
      <c r="I42" s="37"/>
      <c r="J42" s="38"/>
      <c r="K42" s="3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.75" customHeight="1" x14ac:dyDescent="0.25">
      <c r="A43" s="3"/>
      <c r="B43" s="3"/>
      <c r="C43" s="3"/>
      <c r="D43" s="3"/>
      <c r="E43" s="15"/>
      <c r="F43" s="15"/>
      <c r="H43" s="15"/>
      <c r="I43" s="1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.75" customHeight="1" x14ac:dyDescent="0.25">
      <c r="A44" s="3"/>
      <c r="B44" s="15"/>
      <c r="C44" s="15"/>
      <c r="D44" s="15"/>
      <c r="E44" s="15"/>
      <c r="F44" s="15"/>
      <c r="G44" s="15"/>
      <c r="H44" s="15"/>
      <c r="I44" s="1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customHeight="1" x14ac:dyDescent="0.25"/>
    <row r="243" spans="1:28" ht="15.75" customHeight="1" x14ac:dyDescent="0.25"/>
    <row r="244" spans="1:28" ht="15.75" customHeight="1" x14ac:dyDescent="0.25"/>
    <row r="245" spans="1:28" ht="15.75" customHeight="1" x14ac:dyDescent="0.25"/>
    <row r="246" spans="1:28" ht="15.75" customHeight="1" x14ac:dyDescent="0.25"/>
    <row r="247" spans="1:28" ht="15.75" customHeight="1" x14ac:dyDescent="0.25"/>
    <row r="248" spans="1:28" ht="15.75" customHeight="1" x14ac:dyDescent="0.25"/>
    <row r="249" spans="1:28" ht="15.75" customHeight="1" x14ac:dyDescent="0.25"/>
    <row r="250" spans="1:28" ht="15.75" customHeight="1" x14ac:dyDescent="0.25"/>
    <row r="251" spans="1:28" ht="15.75" customHeight="1" x14ac:dyDescent="0.25"/>
    <row r="252" spans="1:28" ht="15.75" customHeight="1" x14ac:dyDescent="0.25"/>
    <row r="253" spans="1:28" ht="15.75" customHeight="1" x14ac:dyDescent="0.25"/>
    <row r="254" spans="1:28" ht="15.75" customHeight="1" x14ac:dyDescent="0.25"/>
    <row r="255" spans="1:28" ht="15.75" customHeight="1" x14ac:dyDescent="0.25"/>
    <row r="256" spans="1:2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1013"/>
  <sheetViews>
    <sheetView workbookViewId="0">
      <selection activeCell="F30" sqref="F30"/>
    </sheetView>
  </sheetViews>
  <sheetFormatPr defaultColWidth="12.54296875" defaultRowHeight="15" customHeight="1" x14ac:dyDescent="0.25"/>
  <cols>
    <col min="1" max="1" width="14.26953125" customWidth="1"/>
    <col min="2" max="2" width="12.54296875" customWidth="1"/>
    <col min="3" max="3" width="14" customWidth="1"/>
    <col min="4" max="6" width="12.54296875" customWidth="1"/>
    <col min="7" max="7" width="13.7265625" customWidth="1"/>
    <col min="16" max="16" width="14.7265625" customWidth="1"/>
  </cols>
  <sheetData>
    <row r="1" spans="1:16" ht="15.75" customHeight="1" x14ac:dyDescent="0.25">
      <c r="A1" s="40" t="s">
        <v>43</v>
      </c>
      <c r="J1" s="40" t="s">
        <v>43</v>
      </c>
    </row>
    <row r="2" spans="1:16" ht="15.75" customHeight="1" x14ac:dyDescent="0.25">
      <c r="A2" s="40" t="s">
        <v>44</v>
      </c>
      <c r="B2" s="40" t="s">
        <v>45</v>
      </c>
      <c r="C2" s="40" t="s">
        <v>46</v>
      </c>
      <c r="D2" s="40" t="s">
        <v>47</v>
      </c>
      <c r="E2" s="40" t="s">
        <v>48</v>
      </c>
      <c r="F2" s="40" t="s">
        <v>49</v>
      </c>
      <c r="G2" s="40" t="s">
        <v>50</v>
      </c>
      <c r="J2" s="40" t="s">
        <v>44</v>
      </c>
      <c r="K2" s="40" t="s">
        <v>45</v>
      </c>
      <c r="L2" s="40" t="s">
        <v>46</v>
      </c>
      <c r="M2" s="40" t="s">
        <v>47</v>
      </c>
      <c r="N2" s="40" t="s">
        <v>48</v>
      </c>
      <c r="O2" s="40" t="s">
        <v>49</v>
      </c>
      <c r="P2" s="40" t="s">
        <v>50</v>
      </c>
    </row>
    <row r="3" spans="1:16" ht="15.75" customHeight="1" x14ac:dyDescent="0.25">
      <c r="A3" s="41" t="s">
        <v>51</v>
      </c>
      <c r="B3" s="41">
        <v>1</v>
      </c>
      <c r="C3" s="52">
        <v>230</v>
      </c>
      <c r="D3" s="42">
        <f>B3*C3</f>
        <v>230</v>
      </c>
      <c r="E3" s="43">
        <f>(42597.62-966.66-4379.98)/1548</f>
        <v>24.063940568475449</v>
      </c>
      <c r="F3" s="41" t="s">
        <v>52</v>
      </c>
      <c r="G3" s="43">
        <f>B3*D3*E3</f>
        <v>5534.7063307493536</v>
      </c>
      <c r="J3" s="41" t="s">
        <v>51</v>
      </c>
      <c r="K3" s="41">
        <v>1</v>
      </c>
      <c r="L3" s="52">
        <v>230</v>
      </c>
      <c r="M3" s="42">
        <f>K3*L3</f>
        <v>230</v>
      </c>
      <c r="N3" s="43">
        <f>(42597.62-966.66-4379.98)/1548</f>
        <v>24.063940568475449</v>
      </c>
      <c r="O3" s="41" t="s">
        <v>52</v>
      </c>
      <c r="P3" s="43">
        <f>K3*M3*N3</f>
        <v>5534.7063307493536</v>
      </c>
    </row>
    <row r="4" spans="1:16" ht="15.75" customHeight="1" x14ac:dyDescent="0.25">
      <c r="A4" s="41" t="s">
        <v>53</v>
      </c>
      <c r="B4" s="41">
        <v>18</v>
      </c>
      <c r="C4" s="53"/>
      <c r="D4" s="42">
        <f>B4*C3</f>
        <v>4140</v>
      </c>
      <c r="E4" s="43">
        <f>(37761.8-743.76-3878.25)/1548</f>
        <v>21.4081330749354</v>
      </c>
      <c r="F4" s="41" t="s">
        <v>54</v>
      </c>
      <c r="G4" s="43">
        <f t="shared" ref="G4:G5" si="0">E4*D4</f>
        <v>88629.670930232547</v>
      </c>
      <c r="J4" s="41" t="s">
        <v>53</v>
      </c>
      <c r="K4" s="41">
        <v>18</v>
      </c>
      <c r="L4" s="53"/>
      <c r="M4" s="42">
        <f>K4*L3</f>
        <v>4140</v>
      </c>
      <c r="N4" s="43">
        <f>(39914.54-836.64-4101.6)/1548</f>
        <v>22.594509043927651</v>
      </c>
      <c r="O4" s="41" t="s">
        <v>55</v>
      </c>
      <c r="P4" s="43">
        <f t="shared" ref="P4:P5" si="1">N4*M4</f>
        <v>93541.267441860473</v>
      </c>
    </row>
    <row r="5" spans="1:16" ht="15.75" customHeight="1" x14ac:dyDescent="0.25">
      <c r="A5" s="41" t="s">
        <v>56</v>
      </c>
      <c r="B5" s="41">
        <v>2</v>
      </c>
      <c r="C5" s="53"/>
      <c r="D5" s="42">
        <f>B5*C3</f>
        <v>460</v>
      </c>
      <c r="E5" s="43">
        <f>(33059.61-585.72-3390.39)/1548</f>
        <v>18.787790697674417</v>
      </c>
      <c r="F5" s="41" t="s">
        <v>57</v>
      </c>
      <c r="G5" s="43">
        <f t="shared" si="0"/>
        <v>8642.383720930231</v>
      </c>
      <c r="J5" s="41" t="s">
        <v>56</v>
      </c>
      <c r="K5" s="41">
        <v>2</v>
      </c>
      <c r="L5" s="53"/>
      <c r="M5" s="42">
        <f>K5*L3</f>
        <v>460</v>
      </c>
      <c r="N5" s="43">
        <f>(33059.61-585.72-3390.39)/1548</f>
        <v>18.787790697674417</v>
      </c>
      <c r="O5" s="41" t="s">
        <v>57</v>
      </c>
      <c r="P5" s="43">
        <f t="shared" si="1"/>
        <v>8642.383720930231</v>
      </c>
    </row>
    <row r="6" spans="1:16" ht="15.75" customHeight="1" x14ac:dyDescent="0.25">
      <c r="A6" s="40"/>
      <c r="B6" s="40"/>
      <c r="C6" s="44" t="s">
        <v>58</v>
      </c>
      <c r="D6" s="45">
        <f>SUM(D3:D5)</f>
        <v>4830</v>
      </c>
      <c r="E6" s="40"/>
      <c r="F6" s="40" t="s">
        <v>6</v>
      </c>
      <c r="G6" s="46">
        <f>SUM(G3:G5)</f>
        <v>102806.76098191213</v>
      </c>
      <c r="J6" s="40"/>
      <c r="K6" s="40"/>
      <c r="L6" s="44" t="s">
        <v>58</v>
      </c>
      <c r="M6" s="45">
        <f>SUM(M3:M5)</f>
        <v>4830</v>
      </c>
      <c r="N6" s="40"/>
      <c r="O6" s="40" t="s">
        <v>6</v>
      </c>
      <c r="P6" s="46">
        <f>SUM(P3:P5)</f>
        <v>107718.35749354005</v>
      </c>
    </row>
    <row r="7" spans="1:16" ht="15.75" customHeight="1" x14ac:dyDescent="0.25"/>
    <row r="8" spans="1:16" ht="15.75" customHeight="1" x14ac:dyDescent="0.25">
      <c r="A8" s="41" t="s">
        <v>59</v>
      </c>
      <c r="J8" s="41" t="s">
        <v>59</v>
      </c>
    </row>
    <row r="9" spans="1:16" ht="15.75" customHeight="1" x14ac:dyDescent="0.25">
      <c r="A9" s="41" t="s">
        <v>60</v>
      </c>
      <c r="J9" s="41" t="s">
        <v>61</v>
      </c>
    </row>
    <row r="10" spans="1:16" ht="15.75" customHeight="1" x14ac:dyDescent="0.25"/>
    <row r="11" spans="1:16" ht="15.75" customHeight="1" x14ac:dyDescent="0.25">
      <c r="A11" s="40" t="s">
        <v>62</v>
      </c>
      <c r="B11" s="47"/>
      <c r="J11" s="40" t="s">
        <v>62</v>
      </c>
      <c r="K11" s="47"/>
    </row>
    <row r="12" spans="1:16" ht="15.75" customHeight="1" x14ac:dyDescent="0.25">
      <c r="A12" s="40" t="s">
        <v>44</v>
      </c>
      <c r="B12" s="40" t="s">
        <v>45</v>
      </c>
      <c r="C12" s="40" t="s">
        <v>46</v>
      </c>
      <c r="D12" s="40" t="s">
        <v>47</v>
      </c>
      <c r="E12" s="40" t="s">
        <v>48</v>
      </c>
      <c r="F12" s="40" t="s">
        <v>49</v>
      </c>
      <c r="G12" s="40" t="s">
        <v>50</v>
      </c>
      <c r="J12" s="40" t="s">
        <v>44</v>
      </c>
      <c r="K12" s="40" t="s">
        <v>45</v>
      </c>
      <c r="L12" s="40" t="s">
        <v>46</v>
      </c>
      <c r="M12" s="40" t="s">
        <v>47</v>
      </c>
      <c r="N12" s="40" t="s">
        <v>48</v>
      </c>
      <c r="O12" s="40" t="s">
        <v>49</v>
      </c>
      <c r="P12" s="40" t="s">
        <v>50</v>
      </c>
    </row>
    <row r="13" spans="1:16" ht="15.75" customHeight="1" x14ac:dyDescent="0.3">
      <c r="A13" s="41" t="s">
        <v>53</v>
      </c>
      <c r="B13" s="48">
        <v>2</v>
      </c>
      <c r="C13" s="48">
        <v>230</v>
      </c>
      <c r="D13" s="48">
        <f>B13*C13</f>
        <v>460</v>
      </c>
      <c r="E13" s="43">
        <f>(37761.8-743.76-3878.25)/1548</f>
        <v>21.4081330749354</v>
      </c>
      <c r="F13" s="48" t="s">
        <v>54</v>
      </c>
      <c r="G13" s="49">
        <f>E13*D13</f>
        <v>9847.741214470283</v>
      </c>
      <c r="J13" s="41" t="s">
        <v>53</v>
      </c>
      <c r="K13" s="48">
        <v>2</v>
      </c>
      <c r="L13" s="48">
        <v>230</v>
      </c>
      <c r="M13" s="48">
        <f>K13*L13</f>
        <v>460</v>
      </c>
      <c r="N13" s="43">
        <f>(39914.54-836.64-4101.6)/1548</f>
        <v>22.594509043927651</v>
      </c>
      <c r="O13" s="48" t="s">
        <v>55</v>
      </c>
      <c r="P13" s="49">
        <f>N13*M13</f>
        <v>10393.474160206719</v>
      </c>
    </row>
    <row r="14" spans="1:16" ht="15.75" customHeight="1" x14ac:dyDescent="0.25">
      <c r="A14" s="50"/>
      <c r="B14" s="50"/>
      <c r="C14" s="50"/>
      <c r="D14" s="50"/>
      <c r="E14" s="50"/>
      <c r="F14" s="50"/>
      <c r="G14" s="50"/>
    </row>
    <row r="15" spans="1:16" ht="15.75" customHeight="1" x14ac:dyDescent="0.25">
      <c r="A15" s="50"/>
      <c r="B15" s="50"/>
      <c r="C15" s="50"/>
      <c r="D15" s="50"/>
      <c r="E15" s="50"/>
      <c r="F15" s="50"/>
      <c r="G15" s="51">
        <f>G6+G13</f>
        <v>112654.50219638241</v>
      </c>
      <c r="P15" s="51">
        <f>P6+P13</f>
        <v>118111.83165374678</v>
      </c>
    </row>
    <row r="16" spans="1:16" ht="15.75" customHeight="1" x14ac:dyDescent="0.25">
      <c r="A16" s="50"/>
      <c r="B16" s="50"/>
      <c r="C16" s="50"/>
      <c r="D16" s="50"/>
      <c r="E16" s="50"/>
      <c r="F16" s="50"/>
      <c r="G16" s="50"/>
    </row>
    <row r="17" spans="1:7" ht="15.75" customHeight="1" x14ac:dyDescent="0.25">
      <c r="A17" s="50"/>
      <c r="B17" s="50"/>
      <c r="C17" s="50"/>
      <c r="D17" s="50"/>
      <c r="E17" s="50"/>
      <c r="F17" s="50"/>
      <c r="G17" s="50"/>
    </row>
    <row r="18" spans="1:7" ht="15.75" customHeight="1" x14ac:dyDescent="0.25">
      <c r="A18" s="50"/>
      <c r="B18" s="50"/>
      <c r="C18" s="50"/>
      <c r="D18" s="50"/>
      <c r="E18" s="50"/>
      <c r="F18" s="50"/>
      <c r="G18" s="50"/>
    </row>
    <row r="19" spans="1:7" ht="15.75" customHeight="1" x14ac:dyDescent="0.25">
      <c r="A19" s="50"/>
      <c r="B19" s="50"/>
      <c r="C19" s="50"/>
      <c r="D19" s="50"/>
      <c r="E19" s="50"/>
      <c r="F19" s="50"/>
      <c r="G19" s="50"/>
    </row>
    <row r="20" spans="1:7" ht="15.75" customHeight="1" x14ac:dyDescent="0.25">
      <c r="A20" s="50"/>
      <c r="B20" s="50"/>
      <c r="C20" s="50"/>
      <c r="D20" s="50"/>
      <c r="E20" s="50"/>
      <c r="F20" s="50"/>
      <c r="G20" s="50"/>
    </row>
    <row r="21" spans="1:7" ht="15.75" customHeight="1" x14ac:dyDescent="0.25">
      <c r="A21" s="50"/>
      <c r="B21" s="50"/>
      <c r="C21" s="50"/>
      <c r="D21" s="50"/>
      <c r="E21" s="50"/>
      <c r="F21" s="50"/>
      <c r="G21" s="50"/>
    </row>
    <row r="22" spans="1:7" ht="15.75" customHeight="1" x14ac:dyDescent="0.25">
      <c r="A22" s="50"/>
      <c r="B22" s="50"/>
      <c r="C22" s="50"/>
      <c r="D22" s="50"/>
      <c r="E22" s="50"/>
      <c r="F22" s="50"/>
      <c r="G22" s="50"/>
    </row>
    <row r="23" spans="1:7" ht="15.75" customHeight="1" x14ac:dyDescent="0.25">
      <c r="A23" s="50"/>
      <c r="B23" s="50"/>
      <c r="C23" s="50"/>
      <c r="D23" s="50"/>
      <c r="E23" s="50"/>
      <c r="F23" s="50"/>
      <c r="G23" s="50"/>
    </row>
    <row r="24" spans="1:7" ht="15.75" customHeight="1" x14ac:dyDescent="0.25">
      <c r="A24" s="50"/>
      <c r="B24" s="50"/>
      <c r="C24" s="50"/>
      <c r="D24" s="50"/>
      <c r="E24" s="50"/>
      <c r="F24" s="50"/>
      <c r="G24" s="50"/>
    </row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</sheetData>
  <mergeCells count="2">
    <mergeCell ref="C3:C5"/>
    <mergeCell ref="L3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Nuove Rette indicate dal Comune</vt:lpstr>
      <vt:lpstr>Personale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Sabrina Paulli</cp:lastModifiedBy>
  <dcterms:modified xsi:type="dcterms:W3CDTF">2026-04-17T10:11:04Z</dcterms:modified>
</cp:coreProperties>
</file>