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FRANCESCA\##AMMINISTRAZIONE TRASPARENTE##\##AMMINISTRAZIONE TRASPARENTE##\6 - PERFORMANCE\4 - ammontare complessivo dei premi\"/>
    </mc:Choice>
  </mc:AlternateContent>
  <xr:revisionPtr revIDLastSave="0" documentId="13_ncr:1_{080323F1-12DB-441F-B0CB-08C5694DBF43}" xr6:coauthVersionLast="47" xr6:coauthVersionMax="47" xr10:uidLastSave="{00000000-0000-0000-0000-000000000000}"/>
  <bookViews>
    <workbookView xWindow="540" yWindow="0" windowWidth="28260" windowHeight="15600" activeTab="1" xr2:uid="{00000000-000D-0000-FFFF-FFFF00000000}"/>
  </bookViews>
  <sheets>
    <sheet name="Foglio1" sheetId="1" r:id="rId1"/>
    <sheet name="Foglio2" sheetId="2" r:id="rId2"/>
    <sheet name="Foglio3" sheetId="6" r:id="rId3"/>
    <sheet name="Foglio4" sheetId="5" r:id="rId4"/>
  </sheets>
  <calcPr calcId="181029"/>
</workbook>
</file>

<file path=xl/calcChain.xml><?xml version="1.0" encoding="utf-8"?>
<calcChain xmlns="http://schemas.openxmlformats.org/spreadsheetml/2006/main">
  <c r="J41" i="1" l="1"/>
  <c r="C38" i="2"/>
  <c r="E18" i="6"/>
  <c r="E35" i="6" s="1"/>
  <c r="B18" i="6"/>
  <c r="I12" i="1"/>
  <c r="E30" i="1"/>
  <c r="B30" i="1"/>
  <c r="E37" i="2"/>
  <c r="C37" i="2"/>
  <c r="D37" i="2"/>
  <c r="F19" i="2"/>
  <c r="F21" i="2" s="1"/>
  <c r="E21" i="2"/>
  <c r="D21" i="2"/>
  <c r="I6" i="2"/>
  <c r="E12" i="2"/>
  <c r="G35" i="6"/>
  <c r="F27" i="6" l="1"/>
  <c r="H27" i="6" s="1"/>
  <c r="F28" i="6"/>
  <c r="H28" i="6" s="1"/>
  <c r="E38" i="2" l="1"/>
  <c r="E29" i="2"/>
  <c r="D29" i="2"/>
  <c r="D38" i="2" l="1"/>
  <c r="F29" i="2"/>
  <c r="G13" i="1"/>
  <c r="G25" i="1" s="1"/>
  <c r="I25" i="1" s="1"/>
  <c r="J25" i="1" s="1"/>
  <c r="H35" i="6"/>
  <c r="G23" i="1" l="1"/>
  <c r="G26" i="1"/>
  <c r="G24" i="1"/>
  <c r="I24" i="1" s="1"/>
  <c r="J24" i="1" s="1"/>
  <c r="I23" i="1" l="1"/>
  <c r="J23" i="1" l="1"/>
  <c r="J8" i="1" l="1"/>
  <c r="E35" i="2" l="1"/>
  <c r="D14" i="2"/>
  <c r="F13" i="2"/>
  <c r="E14" i="2"/>
  <c r="E36" i="2" s="1"/>
  <c r="D44" i="1"/>
  <c r="G15" i="1"/>
  <c r="G36" i="1" l="1"/>
  <c r="I7" i="2"/>
  <c r="E39" i="2"/>
  <c r="G17" i="1"/>
  <c r="F12" i="2"/>
  <c r="F14" i="2" s="1"/>
  <c r="G16" i="1"/>
  <c r="G14" i="1"/>
  <c r="G35" i="1" s="1"/>
  <c r="I35" i="1" l="1"/>
  <c r="J35" i="1" s="1"/>
  <c r="I36" i="1"/>
  <c r="J36" i="1"/>
  <c r="G40" i="1"/>
  <c r="G39" i="1"/>
  <c r="G38" i="1"/>
  <c r="I39" i="1"/>
  <c r="C35" i="2"/>
  <c r="D35" i="2" s="1"/>
  <c r="I26" i="1"/>
  <c r="G28" i="1"/>
  <c r="G31" i="1"/>
  <c r="I31" i="1" s="1"/>
  <c r="J31" i="1" s="1"/>
  <c r="G30" i="1"/>
  <c r="G34" i="1"/>
  <c r="G32" i="1"/>
  <c r="G27" i="1"/>
  <c r="G29" i="1"/>
  <c r="G33" i="1"/>
  <c r="C36" i="2"/>
  <c r="D36" i="2" s="1"/>
  <c r="I30" i="1" l="1"/>
  <c r="J30" i="1"/>
  <c r="I38" i="1"/>
  <c r="J38" i="1"/>
  <c r="J39" i="1"/>
  <c r="I34" i="1"/>
  <c r="J34" i="1" s="1"/>
  <c r="I40" i="1"/>
  <c r="J40" i="1"/>
  <c r="G41" i="1"/>
  <c r="D39" i="2"/>
  <c r="I27" i="1"/>
  <c r="J27" i="1" s="1"/>
  <c r="J26" i="1"/>
  <c r="I37" i="1" l="1"/>
  <c r="J37" i="1" s="1"/>
  <c r="I28" i="1" l="1"/>
  <c r="I33" i="1"/>
  <c r="I32" i="1" l="1"/>
  <c r="J32" i="1" s="1"/>
  <c r="J33" i="1"/>
  <c r="I29" i="1"/>
  <c r="J29" i="1" s="1"/>
  <c r="J28" i="1"/>
  <c r="I41" i="1" l="1"/>
  <c r="D45" i="1" s="1"/>
  <c r="F19" i="6" l="1"/>
  <c r="H19" i="6" s="1"/>
  <c r="F23" i="6"/>
  <c r="H23" i="6" s="1"/>
  <c r="F22" i="6"/>
  <c r="H22" i="6" s="1"/>
  <c r="F15" i="6"/>
  <c r="H15" i="6" s="1"/>
  <c r="F17" i="6"/>
  <c r="H17" i="6" s="1"/>
  <c r="F30" i="6"/>
  <c r="H30" i="6" s="1"/>
  <c r="F24" i="6"/>
  <c r="H24" i="6" s="1"/>
  <c r="F21" i="6"/>
  <c r="H21" i="6" s="1"/>
  <c r="F16" i="6"/>
  <c r="H16" i="6" s="1"/>
  <c r="F29" i="6"/>
  <c r="H29" i="6" s="1"/>
  <c r="F18" i="6"/>
  <c r="H18" i="6" s="1"/>
  <c r="F26" i="6"/>
  <c r="H26" i="6" s="1"/>
  <c r="F25" i="6"/>
  <c r="H25" i="6" s="1"/>
  <c r="F20" i="6"/>
  <c r="H20" i="6" s="1"/>
  <c r="D46" i="1" l="1"/>
  <c r="D47" i="1" s="1"/>
</calcChain>
</file>

<file path=xl/sharedStrings.xml><?xml version="1.0" encoding="utf-8"?>
<sst xmlns="http://schemas.openxmlformats.org/spreadsheetml/2006/main" count="198" uniqueCount="78">
  <si>
    <t>totale risorse da distribuire</t>
  </si>
  <si>
    <t>Risorse da distribuire per fasce di merito ai sensi art. 31 comma 2 D.Lgs.n.150/2009 e S.M.V.P.</t>
  </si>
  <si>
    <t xml:space="preserve">Quota potenziale 100% di risorse stabili per singolo dipendente </t>
  </si>
  <si>
    <t>Premio potenziale per singolo dipendente in relazione al punteggio</t>
  </si>
  <si>
    <t>Punteggio ottimo</t>
  </si>
  <si>
    <t>Punteggio più che adeguato</t>
  </si>
  <si>
    <t>Punteggio adeguato</t>
  </si>
  <si>
    <t>Punteggio insufficiente</t>
  </si>
  <si>
    <t>Punteggio non adeguato</t>
  </si>
  <si>
    <t>Matricola</t>
  </si>
  <si>
    <t>Punteggio finale scheda</t>
  </si>
  <si>
    <t xml:space="preserve">Assenze da CCNL e leggi speciali escluse da compensi salario accessori </t>
  </si>
  <si>
    <t xml:space="preserve">Tempo di lavoro </t>
  </si>
  <si>
    <t xml:space="preserve"> Punteggio finale scheda in base al tempo di lavoro</t>
  </si>
  <si>
    <t xml:space="preserve">Fascia di premio potenziale corrispondente </t>
  </si>
  <si>
    <t>Numero giorni di malattia di cui art. 71</t>
  </si>
  <si>
    <t xml:space="preserve">Importi art. 71 dl 112/98 </t>
  </si>
  <si>
    <t>Dipendente</t>
  </si>
  <si>
    <t xml:space="preserve">Matricola </t>
  </si>
  <si>
    <t>Giorni effettivi di maneggio</t>
  </si>
  <si>
    <t>Totale importo spettante</t>
  </si>
  <si>
    <t>Totale</t>
  </si>
  <si>
    <t>Importo teorico annuo</t>
  </si>
  <si>
    <t>Di cui art. 71 c. DL 112/08</t>
  </si>
  <si>
    <t>Importo spettante</t>
  </si>
  <si>
    <t xml:space="preserve">Economie </t>
  </si>
  <si>
    <t>Nome istituto</t>
  </si>
  <si>
    <t>Somma distribuita</t>
  </si>
  <si>
    <t>Economia riutilizzabile ai sensi art.31 c.5 ccnl 22/1/2004  (escluso art. 71)</t>
  </si>
  <si>
    <t>Economia di bilancio (art. 71)</t>
  </si>
  <si>
    <t>Indennità specifiche responsabilità</t>
  </si>
  <si>
    <t>= valore indennità giornaliera x gg di malattia</t>
  </si>
  <si>
    <t>= valore indennità giornaliera x gg riferiti ad altre assenze</t>
  </si>
  <si>
    <r>
      <t xml:space="preserve">INDENNITA' CONDIZIONI LAVORO  </t>
    </r>
    <r>
      <rPr>
        <i/>
        <sz val="8"/>
        <color indexed="8"/>
        <rFont val="Calibri"/>
        <family val="2"/>
      </rPr>
      <t>(maneggio valori)</t>
    </r>
  </si>
  <si>
    <t>Art. 22  CDI normativo 2019-2021</t>
  </si>
  <si>
    <t>Indennità giornaliera causali 1-2</t>
  </si>
  <si>
    <t>Indennità giornaliera causali 3</t>
  </si>
  <si>
    <t>Indennità giornaliera causali &gt;3</t>
  </si>
  <si>
    <t xml:space="preserve">INDENNITA' SPECIFICHE RESPONSABILITA' </t>
  </si>
  <si>
    <t>Art. 24 CDI normativo 2019-2021</t>
  </si>
  <si>
    <t>Indennità condizioni lavoro</t>
  </si>
  <si>
    <t>Risorse destinate alla Performance organizzativa</t>
  </si>
  <si>
    <t>indicate nell'art. 27 CDI 2019</t>
  </si>
  <si>
    <t>Risorse stabili</t>
  </si>
  <si>
    <t>risorse variabili</t>
  </si>
  <si>
    <t>Performance organizzativa</t>
  </si>
  <si>
    <t>Risorse destinate alla Performance individuale</t>
  </si>
  <si>
    <t xml:space="preserve">RISORSE VARIABILI </t>
  </si>
  <si>
    <t>Performance individuale</t>
  </si>
  <si>
    <t xml:space="preserve">Differenziale 30% </t>
  </si>
  <si>
    <t xml:space="preserve">di cui differenziale 30% per n. 2 dipendenti </t>
  </si>
  <si>
    <t>Punteggio performance individuale scheda</t>
  </si>
  <si>
    <t>350/gg lavorativi teorici = valore indennità giornaliera</t>
  </si>
  <si>
    <t>Performance spettante</t>
  </si>
  <si>
    <t>Performance individuale totale</t>
  </si>
  <si>
    <t xml:space="preserve">DECURTAZIONE PER CESSAZIONE </t>
  </si>
  <si>
    <t>RISORSE STABILI</t>
  </si>
  <si>
    <t>INDENNITA' DI SERVIZIO ESTERNO</t>
  </si>
  <si>
    <t>Art. 18 CDI normativo 2019-2021</t>
  </si>
  <si>
    <t>Indennità di servizio esterno</t>
  </si>
  <si>
    <t>p.t.29 ore</t>
  </si>
  <si>
    <t>p.t.30 ore</t>
  </si>
  <si>
    <t>Performance 2021 totale</t>
  </si>
  <si>
    <t>SOMME DESTINATE ALLA PERFORMANCE ANNO 2022</t>
  </si>
  <si>
    <t>dal 1/1/2022 al 31/12/2022</t>
  </si>
  <si>
    <t>dal 1/1/2022 al 15/12/2022</t>
  </si>
  <si>
    <t>p.t. 18 ore</t>
  </si>
  <si>
    <t>dal 1/1/2022 al 31/10/2022</t>
  </si>
  <si>
    <t>Somma destinata in cdi economica 2022</t>
  </si>
  <si>
    <t>Art. 23 CDI normativo 2019-2021</t>
  </si>
  <si>
    <t>dal 28/11/2022 al 31/12/2022</t>
  </si>
  <si>
    <t>dal 1/12/2022 al 31/12/2022</t>
  </si>
  <si>
    <t>10 mesi</t>
  </si>
  <si>
    <t>1 mese</t>
  </si>
  <si>
    <t>se dipendenti n.16</t>
  </si>
  <si>
    <t xml:space="preserve">  € -    </t>
  </si>
  <si>
    <t>omississ</t>
  </si>
  <si>
    <t>omissis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</si>
</sst>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&quot;€&quot;\ #,##0.00"/>
    <numFmt numFmtId="166" formatCode="_-* #,##0.00\ [$€-410]_-;\-* #,##0.00\ [$€-410]_-;_-* &quot;-&quot;??\ [$€-410]_-;_-@_-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</font>
    <font>
      <sz val="6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6"/>
      <name val="Times New Roman"/>
      <family val="1"/>
    </font>
    <font>
      <sz val="8"/>
      <name val="Calibri"/>
      <family val="2"/>
    </font>
    <font>
      <sz val="8"/>
      <name val="Arial"/>
      <family val="2"/>
    </font>
    <font>
      <sz val="8"/>
      <color indexed="8"/>
      <name val="Calibri"/>
      <family val="2"/>
    </font>
    <font>
      <i/>
      <sz val="8"/>
      <color indexed="8"/>
      <name val="Calibri"/>
      <family val="2"/>
    </font>
    <font>
      <b/>
      <sz val="8"/>
      <color indexed="8"/>
      <name val="Calibri"/>
      <family val="2"/>
    </font>
    <font>
      <sz val="14"/>
      <name val="Times New Roman"/>
      <family val="1"/>
    </font>
    <font>
      <sz val="14"/>
      <name val="Calibri"/>
      <family val="2"/>
    </font>
    <font>
      <sz val="10"/>
      <color rgb="FFFF0000"/>
      <name val="Times New Roman"/>
      <family val="1"/>
    </font>
    <font>
      <sz val="8"/>
      <color rgb="FFFF0000"/>
      <name val="Arial"/>
      <family val="2"/>
    </font>
    <font>
      <b/>
      <sz val="11"/>
      <color rgb="FFFF0000"/>
      <name val="Calibri"/>
      <family val="2"/>
    </font>
    <font>
      <b/>
      <sz val="6"/>
      <color rgb="FFFF0000"/>
      <name val="Calibri"/>
      <family val="2"/>
    </font>
    <font>
      <sz val="14"/>
      <color rgb="FFFF0000"/>
      <name val="Calibri"/>
      <family val="2"/>
    </font>
    <font>
      <b/>
      <sz val="14"/>
      <name val="Times New Roman"/>
      <family val="1"/>
    </font>
    <font>
      <b/>
      <sz val="14"/>
      <name val="Calibri"/>
      <family val="2"/>
    </font>
    <font>
      <sz val="8"/>
      <color rgb="FFFF0000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6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6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1" applyFont="1"/>
    <xf numFmtId="0" fontId="4" fillId="0" borderId="0" xfId="1" applyFont="1"/>
    <xf numFmtId="4" fontId="4" fillId="0" borderId="0" xfId="1" applyNumberFormat="1" applyFont="1"/>
    <xf numFmtId="0" fontId="5" fillId="0" borderId="0" xfId="1" applyFont="1" applyAlignment="1">
      <alignment wrapText="1"/>
    </xf>
    <xf numFmtId="0" fontId="6" fillId="0" borderId="0" xfId="1" applyFont="1"/>
    <xf numFmtId="4" fontId="6" fillId="0" borderId="0" xfId="1" applyNumberFormat="1" applyFont="1"/>
    <xf numFmtId="0" fontId="6" fillId="0" borderId="0" xfId="1" applyFont="1" applyAlignment="1">
      <alignment wrapText="1"/>
    </xf>
    <xf numFmtId="164" fontId="6" fillId="0" borderId="0" xfId="1" applyNumberFormat="1" applyFont="1"/>
    <xf numFmtId="0" fontId="2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0" applyFont="1"/>
    <xf numFmtId="0" fontId="9" fillId="0" borderId="1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top" wrapText="1"/>
    </xf>
    <xf numFmtId="0" fontId="12" fillId="0" borderId="1" xfId="1" applyFont="1" applyBorder="1" applyAlignment="1">
      <alignment horizontal="center" vertical="center" wrapText="1"/>
    </xf>
    <xf numFmtId="164" fontId="12" fillId="0" borderId="0" xfId="1" applyNumberFormat="1" applyFont="1"/>
    <xf numFmtId="0" fontId="3" fillId="0" borderId="1" xfId="1" applyFont="1" applyBorder="1"/>
    <xf numFmtId="165" fontId="3" fillId="0" borderId="0" xfId="1" applyNumberFormat="1" applyFont="1"/>
    <xf numFmtId="164" fontId="3" fillId="0" borderId="0" xfId="1" applyNumberFormat="1" applyFont="1"/>
    <xf numFmtId="9" fontId="0" fillId="0" borderId="1" xfId="0" applyNumberFormat="1" applyBorder="1"/>
    <xf numFmtId="0" fontId="14" fillId="0" borderId="0" xfId="1" applyFont="1"/>
    <xf numFmtId="0" fontId="14" fillId="0" borderId="1" xfId="1" applyFont="1" applyBorder="1" applyAlignment="1">
      <alignment wrapText="1"/>
    </xf>
    <xf numFmtId="0" fontId="16" fillId="0" borderId="1" xfId="1" applyFont="1" applyBorder="1" applyAlignment="1">
      <alignment wrapText="1"/>
    </xf>
    <xf numFmtId="0" fontId="14" fillId="0" borderId="1" xfId="1" applyFont="1" applyBorder="1"/>
    <xf numFmtId="164" fontId="14" fillId="0" borderId="1" xfId="2" applyFont="1" applyBorder="1"/>
    <xf numFmtId="164" fontId="16" fillId="0" borderId="1" xfId="1" applyNumberFormat="1" applyFont="1" applyBorder="1"/>
    <xf numFmtId="164" fontId="14" fillId="0" borderId="1" xfId="1" applyNumberFormat="1" applyFont="1" applyBorder="1"/>
    <xf numFmtId="164" fontId="13" fillId="0" borderId="1" xfId="0" applyNumberFormat="1" applyFont="1" applyBorder="1" applyAlignment="1">
      <alignment horizontal="right"/>
    </xf>
    <xf numFmtId="0" fontId="14" fillId="0" borderId="0" xfId="1" applyFont="1" applyAlignment="1">
      <alignment wrapText="1"/>
    </xf>
    <xf numFmtId="165" fontId="14" fillId="0" borderId="0" xfId="1" applyNumberFormat="1" applyFont="1"/>
    <xf numFmtId="0" fontId="14" fillId="0" borderId="0" xfId="1" quotePrefix="1" applyFont="1"/>
    <xf numFmtId="14" fontId="14" fillId="0" borderId="0" xfId="1" applyNumberFormat="1" applyFont="1"/>
    <xf numFmtId="164" fontId="18" fillId="0" borderId="1" xfId="1" applyNumberFormat="1" applyFont="1" applyBorder="1" applyAlignment="1">
      <alignment horizontal="center" vertical="center" wrapText="1"/>
    </xf>
    <xf numFmtId="0" fontId="23" fillId="0" borderId="0" xfId="1" applyFont="1"/>
    <xf numFmtId="0" fontId="24" fillId="0" borderId="4" xfId="0" applyFont="1" applyBorder="1" applyAlignment="1">
      <alignment horizontal="center" wrapText="1"/>
    </xf>
    <xf numFmtId="0" fontId="25" fillId="0" borderId="1" xfId="1" applyFont="1" applyBorder="1" applyAlignment="1">
      <alignment horizontal="center" wrapText="1"/>
    </xf>
    <xf numFmtId="164" fontId="26" fillId="0" borderId="1" xfId="1" applyNumberFormat="1" applyFont="1" applyBorder="1"/>
    <xf numFmtId="164" fontId="0" fillId="0" borderId="0" xfId="0" applyNumberFormat="1"/>
    <xf numFmtId="164" fontId="5" fillId="0" borderId="1" xfId="1" applyNumberFormat="1" applyFont="1" applyBorder="1"/>
    <xf numFmtId="164" fontId="28" fillId="0" borderId="1" xfId="1" applyNumberFormat="1" applyFont="1" applyBorder="1"/>
    <xf numFmtId="164" fontId="29" fillId="0" borderId="1" xfId="1" applyNumberFormat="1" applyFont="1" applyBorder="1"/>
    <xf numFmtId="0" fontId="29" fillId="0" borderId="1" xfId="1" applyFont="1" applyBorder="1"/>
    <xf numFmtId="0" fontId="28" fillId="0" borderId="1" xfId="1" applyFont="1" applyBorder="1" applyAlignment="1">
      <alignment wrapText="1"/>
    </xf>
    <xf numFmtId="0" fontId="28" fillId="0" borderId="1" xfId="1" applyFont="1" applyBorder="1"/>
    <xf numFmtId="164" fontId="28" fillId="0" borderId="1" xfId="2" applyFont="1" applyBorder="1"/>
    <xf numFmtId="164" fontId="30" fillId="0" borderId="1" xfId="0" applyNumberFormat="1" applyFont="1" applyBorder="1" applyAlignment="1">
      <alignment horizontal="right"/>
    </xf>
    <xf numFmtId="0" fontId="32" fillId="0" borderId="1" xfId="1" applyFont="1" applyBorder="1" applyAlignment="1">
      <alignment wrapText="1"/>
    </xf>
    <xf numFmtId="165" fontId="28" fillId="0" borderId="1" xfId="1" applyNumberFormat="1" applyFont="1" applyBorder="1"/>
    <xf numFmtId="165" fontId="33" fillId="0" borderId="1" xfId="1" applyNumberFormat="1" applyFont="1" applyBorder="1"/>
    <xf numFmtId="0" fontId="9" fillId="0" borderId="0" xfId="0" applyFont="1" applyAlignment="1">
      <alignment horizontal="justify" vertical="top" wrapText="1"/>
    </xf>
    <xf numFmtId="2" fontId="19" fillId="0" borderId="0" xfId="0" applyNumberFormat="1" applyFont="1" applyAlignment="1">
      <alignment horizontal="justify" vertical="top" wrapText="1"/>
    </xf>
    <xf numFmtId="9" fontId="0" fillId="0" borderId="0" xfId="0" applyNumberFormat="1"/>
    <xf numFmtId="9" fontId="20" fillId="0" borderId="0" xfId="0" applyNumberFormat="1" applyFont="1"/>
    <xf numFmtId="164" fontId="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 wrapText="1"/>
    </xf>
    <xf numFmtId="164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/>
    <xf numFmtId="0" fontId="21" fillId="0" borderId="0" xfId="1" applyFont="1"/>
    <xf numFmtId="0" fontId="22" fillId="0" borderId="0" xfId="1" applyFont="1"/>
    <xf numFmtId="0" fontId="36" fillId="0" borderId="0" xfId="1" applyFont="1"/>
    <xf numFmtId="0" fontId="36" fillId="0" borderId="2" xfId="1" applyFont="1" applyBorder="1"/>
    <xf numFmtId="0" fontId="36" fillId="0" borderId="3" xfId="1" applyFont="1" applyBorder="1"/>
    <xf numFmtId="164" fontId="36" fillId="0" borderId="3" xfId="2" applyFont="1" applyBorder="1"/>
    <xf numFmtId="0" fontId="36" fillId="0" borderId="4" xfId="1" applyFont="1" applyBorder="1"/>
    <xf numFmtId="164" fontId="36" fillId="0" borderId="1" xfId="2" applyFont="1" applyBorder="1"/>
    <xf numFmtId="164" fontId="36" fillId="0" borderId="3" xfId="1" applyNumberFormat="1" applyFont="1" applyBorder="1"/>
    <xf numFmtId="164" fontId="36" fillId="0" borderId="1" xfId="1" applyNumberFormat="1" applyFont="1" applyBorder="1"/>
    <xf numFmtId="0" fontId="36" fillId="0" borderId="5" xfId="1" applyFont="1" applyBorder="1"/>
    <xf numFmtId="0" fontId="36" fillId="0" borderId="6" xfId="1" applyFont="1" applyBorder="1"/>
    <xf numFmtId="0" fontId="37" fillId="0" borderId="1" xfId="1" applyFont="1" applyBorder="1" applyAlignment="1">
      <alignment wrapText="1"/>
    </xf>
    <xf numFmtId="9" fontId="36" fillId="0" borderId="2" xfId="1" applyNumberFormat="1" applyFont="1" applyBorder="1"/>
    <xf numFmtId="0" fontId="36" fillId="0" borderId="7" xfId="1" applyFont="1" applyBorder="1"/>
    <xf numFmtId="164" fontId="36" fillId="0" borderId="8" xfId="1" applyNumberFormat="1" applyFont="1" applyBorder="1"/>
    <xf numFmtId="9" fontId="36" fillId="0" borderId="3" xfId="1" applyNumberFormat="1" applyFont="1" applyBorder="1"/>
    <xf numFmtId="164" fontId="36" fillId="0" borderId="5" xfId="1" applyNumberFormat="1" applyFont="1" applyBorder="1"/>
    <xf numFmtId="9" fontId="36" fillId="0" borderId="9" xfId="1" applyNumberFormat="1" applyFont="1" applyBorder="1"/>
    <xf numFmtId="0" fontId="36" fillId="0" borderId="9" xfId="1" applyFont="1" applyBorder="1"/>
    <xf numFmtId="0" fontId="36" fillId="0" borderId="10" xfId="1" applyFont="1" applyBorder="1"/>
    <xf numFmtId="164" fontId="36" fillId="0" borderId="11" xfId="1" applyNumberFormat="1" applyFont="1" applyBorder="1"/>
    <xf numFmtId="0" fontId="36" fillId="0" borderId="12" xfId="1" applyFont="1" applyBorder="1"/>
    <xf numFmtId="0" fontId="35" fillId="0" borderId="4" xfId="1" applyFont="1" applyBorder="1"/>
    <xf numFmtId="0" fontId="35" fillId="0" borderId="9" xfId="1" applyFont="1" applyBorder="1"/>
    <xf numFmtId="0" fontId="35" fillId="0" borderId="10" xfId="1" applyFont="1" applyBorder="1"/>
    <xf numFmtId="164" fontId="36" fillId="0" borderId="13" xfId="1" applyNumberFormat="1" applyFont="1" applyBorder="1"/>
    <xf numFmtId="164" fontId="36" fillId="0" borderId="9" xfId="1" applyNumberFormat="1" applyFont="1" applyBorder="1"/>
    <xf numFmtId="2" fontId="38" fillId="0" borderId="1" xfId="0" applyNumberFormat="1" applyFont="1" applyBorder="1" applyAlignment="1">
      <alignment horizontal="justify" vertical="top" wrapText="1"/>
    </xf>
    <xf numFmtId="0" fontId="39" fillId="0" borderId="0" xfId="1" applyFont="1"/>
    <xf numFmtId="0" fontId="5" fillId="0" borderId="1" xfId="1" applyFont="1" applyBorder="1"/>
    <xf numFmtId="9" fontId="40" fillId="0" borderId="1" xfId="0" applyNumberFormat="1" applyFont="1" applyBorder="1"/>
    <xf numFmtId="164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0" fontId="27" fillId="0" borderId="3" xfId="1" applyFont="1" applyBorder="1"/>
    <xf numFmtId="164" fontId="27" fillId="0" borderId="4" xfId="1" applyNumberFormat="1" applyFont="1" applyBorder="1"/>
    <xf numFmtId="165" fontId="27" fillId="0" borderId="4" xfId="1" applyNumberFormat="1" applyFont="1" applyBorder="1"/>
    <xf numFmtId="0" fontId="7" fillId="0" borderId="2" xfId="1" applyFont="1" applyBorder="1"/>
    <xf numFmtId="0" fontId="6" fillId="0" borderId="3" xfId="1" applyFont="1" applyBorder="1"/>
    <xf numFmtId="0" fontId="7" fillId="0" borderId="3" xfId="1" applyFont="1" applyBorder="1"/>
    <xf numFmtId="166" fontId="27" fillId="0" borderId="3" xfId="1" applyNumberFormat="1" applyFont="1" applyBorder="1"/>
    <xf numFmtId="9" fontId="7" fillId="0" borderId="2" xfId="1" applyNumberFormat="1" applyFont="1" applyBorder="1"/>
    <xf numFmtId="0" fontId="6" fillId="0" borderId="4" xfId="1" applyFont="1" applyBorder="1"/>
    <xf numFmtId="9" fontId="6" fillId="0" borderId="3" xfId="1" applyNumberFormat="1" applyFont="1" applyBorder="1"/>
    <xf numFmtId="164" fontId="27" fillId="0" borderId="3" xfId="1" applyNumberFormat="1" applyFont="1" applyBorder="1"/>
    <xf numFmtId="2" fontId="9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" xfId="1" applyFont="1" applyBorder="1"/>
    <xf numFmtId="2" fontId="2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/>
    <xf numFmtId="0" fontId="17" fillId="0" borderId="4" xfId="0" applyFont="1" applyBorder="1" applyAlignment="1">
      <alignment horizontal="justify" vertical="top" wrapText="1"/>
    </xf>
    <xf numFmtId="0" fontId="34" fillId="0" borderId="1" xfId="0" applyFont="1" applyBorder="1"/>
    <xf numFmtId="0" fontId="36" fillId="0" borderId="1" xfId="1" applyFont="1" applyBorder="1" applyAlignment="1">
      <alignment horizontal="center"/>
    </xf>
    <xf numFmtId="0" fontId="36" fillId="0" borderId="2" xfId="1" applyFont="1" applyBorder="1" applyAlignment="1">
      <alignment horizontal="center" wrapText="1"/>
    </xf>
    <xf numFmtId="0" fontId="36" fillId="0" borderId="3" xfId="1" applyFont="1" applyBorder="1" applyAlignment="1">
      <alignment horizontal="center" wrapText="1"/>
    </xf>
    <xf numFmtId="0" fontId="0" fillId="0" borderId="1" xfId="0" applyBorder="1"/>
    <xf numFmtId="0" fontId="16" fillId="2" borderId="2" xfId="1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4" xfId="0" applyFont="1" applyFill="1" applyBorder="1"/>
    <xf numFmtId="0" fontId="14" fillId="0" borderId="2" xfId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28" fillId="2" borderId="2" xfId="1" applyFont="1" applyFill="1" applyBorder="1" applyAlignment="1">
      <alignment horizontal="center"/>
    </xf>
    <xf numFmtId="0" fontId="28" fillId="2" borderId="3" xfId="1" applyFont="1" applyFill="1" applyBorder="1" applyAlignment="1">
      <alignment horizontal="center"/>
    </xf>
    <xf numFmtId="0" fontId="31" fillId="2" borderId="4" xfId="0" applyFont="1" applyFill="1" applyBorder="1"/>
    <xf numFmtId="0" fontId="28" fillId="0" borderId="2" xfId="1" applyFont="1" applyBorder="1" applyAlignment="1">
      <alignment horizontal="right" wrapText="1"/>
    </xf>
    <xf numFmtId="0" fontId="30" fillId="0" borderId="3" xfId="0" applyFont="1" applyBorder="1" applyAlignment="1">
      <alignment horizontal="right"/>
    </xf>
    <xf numFmtId="0" fontId="31" fillId="0" borderId="4" xfId="0" applyFont="1" applyBorder="1"/>
    <xf numFmtId="0" fontId="14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14" fillId="0" borderId="3" xfId="1" applyFont="1" applyBorder="1" applyAlignment="1">
      <alignment horizontal="right"/>
    </xf>
    <xf numFmtId="0" fontId="14" fillId="0" borderId="4" xfId="1" applyFont="1" applyBorder="1" applyAlignment="1">
      <alignment horizontal="right"/>
    </xf>
    <xf numFmtId="0" fontId="14" fillId="2" borderId="2" xfId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/>
    <xf numFmtId="0" fontId="28" fillId="2" borderId="2" xfId="1" applyFont="1" applyFill="1" applyBorder="1" applyAlignment="1">
      <alignment horizontal="center" vertical="center"/>
    </xf>
    <xf numFmtId="0" fontId="28" fillId="0" borderId="2" xfId="1" applyFont="1" applyBorder="1" applyAlignment="1">
      <alignment horizontal="right"/>
    </xf>
    <xf numFmtId="0" fontId="31" fillId="0" borderId="3" xfId="0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</cellXfs>
  <cellStyles count="3">
    <cellStyle name="Euro" xfId="2" xr:uid="{00000000-0005-0000-0000-000000000000}"/>
    <cellStyle name="Excel Built-in Normal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10</xdr:row>
      <xdr:rowOff>314325</xdr:rowOff>
    </xdr:from>
    <xdr:to>
      <xdr:col>7</xdr:col>
      <xdr:colOff>561975</xdr:colOff>
      <xdr:row>11</xdr:row>
      <xdr:rowOff>85725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H="1" flipV="1">
          <a:off x="3324225" y="2171700"/>
          <a:ext cx="200025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432435</xdr:colOff>
      <xdr:row>10</xdr:row>
      <xdr:rowOff>150495</xdr:rowOff>
    </xdr:from>
    <xdr:to>
      <xdr:col>7</xdr:col>
      <xdr:colOff>546735</xdr:colOff>
      <xdr:row>11</xdr:row>
      <xdr:rowOff>118110</xdr:rowOff>
    </xdr:to>
    <xdr:cxnSp macro="">
      <xdr:nvCxnSpPr>
        <xdr:cNvPr id="5" name="Connettore 2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2451735" y="1704975"/>
          <a:ext cx="2994660" cy="22669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opLeftCell="A19" workbookViewId="0">
      <selection activeCell="A23" sqref="A23:A40"/>
    </sheetView>
  </sheetViews>
  <sheetFormatPr defaultColWidth="10.140625" defaultRowHeight="15" x14ac:dyDescent="0.25"/>
  <cols>
    <col min="1" max="1" width="14.140625" style="2" customWidth="1"/>
    <col min="2" max="2" width="10.140625" style="2" customWidth="1"/>
    <col min="3" max="3" width="12.42578125" style="2" customWidth="1"/>
    <col min="4" max="4" width="14.5703125" style="2" customWidth="1"/>
    <col min="5" max="5" width="13.85546875" style="2" customWidth="1"/>
    <col min="6" max="6" width="10.140625" style="2" customWidth="1"/>
    <col min="7" max="7" width="13" style="2" customWidth="1"/>
    <col min="8" max="8" width="10.140625" style="2" customWidth="1"/>
    <col min="9" max="9" width="11" style="1" customWidth="1"/>
    <col min="10" max="10" width="14.140625" style="1" customWidth="1"/>
    <col min="11" max="11" width="12.140625" style="1" customWidth="1"/>
    <col min="12" max="12" width="4.5703125" style="1" customWidth="1"/>
    <col min="13" max="14" width="10.140625" style="1" customWidth="1"/>
    <col min="15" max="16" width="10.140625" style="2" customWidth="1"/>
    <col min="17" max="17" width="13.28515625" style="3" customWidth="1"/>
    <col min="18" max="18" width="10.140625" style="2" customWidth="1"/>
    <col min="19" max="19" width="12.140625" style="4" customWidth="1"/>
    <col min="20" max="255" width="10.140625" style="2"/>
    <col min="256" max="256" width="6.5703125" style="2" customWidth="1"/>
    <col min="257" max="257" width="14.140625" style="2" customWidth="1"/>
    <col min="258" max="258" width="10.140625" style="2" customWidth="1"/>
    <col min="259" max="259" width="12.42578125" style="2" customWidth="1"/>
    <col min="260" max="260" width="14.5703125" style="2" customWidth="1"/>
    <col min="261" max="261" width="11.5703125" style="2" customWidth="1"/>
    <col min="262" max="265" width="10.140625" style="2" customWidth="1"/>
    <col min="266" max="266" width="14.140625" style="2" customWidth="1"/>
    <col min="267" max="267" width="12.140625" style="2" customWidth="1"/>
    <col min="268" max="268" width="4.5703125" style="2" customWidth="1"/>
    <col min="269" max="272" width="10.140625" style="2" customWidth="1"/>
    <col min="273" max="273" width="13.28515625" style="2" customWidth="1"/>
    <col min="274" max="274" width="10.140625" style="2" customWidth="1"/>
    <col min="275" max="275" width="12.140625" style="2" customWidth="1"/>
    <col min="276" max="511" width="10.140625" style="2"/>
    <col min="512" max="512" width="6.5703125" style="2" customWidth="1"/>
    <col min="513" max="513" width="14.140625" style="2" customWidth="1"/>
    <col min="514" max="514" width="10.140625" style="2" customWidth="1"/>
    <col min="515" max="515" width="12.42578125" style="2" customWidth="1"/>
    <col min="516" max="516" width="14.5703125" style="2" customWidth="1"/>
    <col min="517" max="517" width="11.5703125" style="2" customWidth="1"/>
    <col min="518" max="521" width="10.140625" style="2" customWidth="1"/>
    <col min="522" max="522" width="14.140625" style="2" customWidth="1"/>
    <col min="523" max="523" width="12.140625" style="2" customWidth="1"/>
    <col min="524" max="524" width="4.5703125" style="2" customWidth="1"/>
    <col min="525" max="528" width="10.140625" style="2" customWidth="1"/>
    <col min="529" max="529" width="13.28515625" style="2" customWidth="1"/>
    <col min="530" max="530" width="10.140625" style="2" customWidth="1"/>
    <col min="531" max="531" width="12.140625" style="2" customWidth="1"/>
    <col min="532" max="767" width="10.140625" style="2"/>
    <col min="768" max="768" width="6.5703125" style="2" customWidth="1"/>
    <col min="769" max="769" width="14.140625" style="2" customWidth="1"/>
    <col min="770" max="770" width="10.140625" style="2" customWidth="1"/>
    <col min="771" max="771" width="12.42578125" style="2" customWidth="1"/>
    <col min="772" max="772" width="14.5703125" style="2" customWidth="1"/>
    <col min="773" max="773" width="11.5703125" style="2" customWidth="1"/>
    <col min="774" max="777" width="10.140625" style="2" customWidth="1"/>
    <col min="778" max="778" width="14.140625" style="2" customWidth="1"/>
    <col min="779" max="779" width="12.140625" style="2" customWidth="1"/>
    <col min="780" max="780" width="4.5703125" style="2" customWidth="1"/>
    <col min="781" max="784" width="10.140625" style="2" customWidth="1"/>
    <col min="785" max="785" width="13.28515625" style="2" customWidth="1"/>
    <col min="786" max="786" width="10.140625" style="2" customWidth="1"/>
    <col min="787" max="787" width="12.140625" style="2" customWidth="1"/>
    <col min="788" max="1023" width="10.140625" style="2"/>
    <col min="1024" max="1024" width="6.5703125" style="2" customWidth="1"/>
    <col min="1025" max="1025" width="14.140625" style="2" customWidth="1"/>
    <col min="1026" max="1026" width="10.140625" style="2" customWidth="1"/>
    <col min="1027" max="1027" width="12.42578125" style="2" customWidth="1"/>
    <col min="1028" max="1028" width="14.5703125" style="2" customWidth="1"/>
    <col min="1029" max="1029" width="11.5703125" style="2" customWidth="1"/>
    <col min="1030" max="1033" width="10.140625" style="2" customWidth="1"/>
    <col min="1034" max="1034" width="14.140625" style="2" customWidth="1"/>
    <col min="1035" max="1035" width="12.140625" style="2" customWidth="1"/>
    <col min="1036" max="1036" width="4.5703125" style="2" customWidth="1"/>
    <col min="1037" max="1040" width="10.140625" style="2" customWidth="1"/>
    <col min="1041" max="1041" width="13.28515625" style="2" customWidth="1"/>
    <col min="1042" max="1042" width="10.140625" style="2" customWidth="1"/>
    <col min="1043" max="1043" width="12.140625" style="2" customWidth="1"/>
    <col min="1044" max="1279" width="10.140625" style="2"/>
    <col min="1280" max="1280" width="6.5703125" style="2" customWidth="1"/>
    <col min="1281" max="1281" width="14.140625" style="2" customWidth="1"/>
    <col min="1282" max="1282" width="10.140625" style="2" customWidth="1"/>
    <col min="1283" max="1283" width="12.42578125" style="2" customWidth="1"/>
    <col min="1284" max="1284" width="14.5703125" style="2" customWidth="1"/>
    <col min="1285" max="1285" width="11.5703125" style="2" customWidth="1"/>
    <col min="1286" max="1289" width="10.140625" style="2" customWidth="1"/>
    <col min="1290" max="1290" width="14.140625" style="2" customWidth="1"/>
    <col min="1291" max="1291" width="12.140625" style="2" customWidth="1"/>
    <col min="1292" max="1292" width="4.5703125" style="2" customWidth="1"/>
    <col min="1293" max="1296" width="10.140625" style="2" customWidth="1"/>
    <col min="1297" max="1297" width="13.28515625" style="2" customWidth="1"/>
    <col min="1298" max="1298" width="10.140625" style="2" customWidth="1"/>
    <col min="1299" max="1299" width="12.140625" style="2" customWidth="1"/>
    <col min="1300" max="1535" width="10.140625" style="2"/>
    <col min="1536" max="1536" width="6.5703125" style="2" customWidth="1"/>
    <col min="1537" max="1537" width="14.140625" style="2" customWidth="1"/>
    <col min="1538" max="1538" width="10.140625" style="2" customWidth="1"/>
    <col min="1539" max="1539" width="12.42578125" style="2" customWidth="1"/>
    <col min="1540" max="1540" width="14.5703125" style="2" customWidth="1"/>
    <col min="1541" max="1541" width="11.5703125" style="2" customWidth="1"/>
    <col min="1542" max="1545" width="10.140625" style="2" customWidth="1"/>
    <col min="1546" max="1546" width="14.140625" style="2" customWidth="1"/>
    <col min="1547" max="1547" width="12.140625" style="2" customWidth="1"/>
    <col min="1548" max="1548" width="4.5703125" style="2" customWidth="1"/>
    <col min="1549" max="1552" width="10.140625" style="2" customWidth="1"/>
    <col min="1553" max="1553" width="13.28515625" style="2" customWidth="1"/>
    <col min="1554" max="1554" width="10.140625" style="2" customWidth="1"/>
    <col min="1555" max="1555" width="12.140625" style="2" customWidth="1"/>
    <col min="1556" max="1791" width="10.140625" style="2"/>
    <col min="1792" max="1792" width="6.5703125" style="2" customWidth="1"/>
    <col min="1793" max="1793" width="14.140625" style="2" customWidth="1"/>
    <col min="1794" max="1794" width="10.140625" style="2" customWidth="1"/>
    <col min="1795" max="1795" width="12.42578125" style="2" customWidth="1"/>
    <col min="1796" max="1796" width="14.5703125" style="2" customWidth="1"/>
    <col min="1797" max="1797" width="11.5703125" style="2" customWidth="1"/>
    <col min="1798" max="1801" width="10.140625" style="2" customWidth="1"/>
    <col min="1802" max="1802" width="14.140625" style="2" customWidth="1"/>
    <col min="1803" max="1803" width="12.140625" style="2" customWidth="1"/>
    <col min="1804" max="1804" width="4.5703125" style="2" customWidth="1"/>
    <col min="1805" max="1808" width="10.140625" style="2" customWidth="1"/>
    <col min="1809" max="1809" width="13.28515625" style="2" customWidth="1"/>
    <col min="1810" max="1810" width="10.140625" style="2" customWidth="1"/>
    <col min="1811" max="1811" width="12.140625" style="2" customWidth="1"/>
    <col min="1812" max="2047" width="10.140625" style="2"/>
    <col min="2048" max="2048" width="6.5703125" style="2" customWidth="1"/>
    <col min="2049" max="2049" width="14.140625" style="2" customWidth="1"/>
    <col min="2050" max="2050" width="10.140625" style="2" customWidth="1"/>
    <col min="2051" max="2051" width="12.42578125" style="2" customWidth="1"/>
    <col min="2052" max="2052" width="14.5703125" style="2" customWidth="1"/>
    <col min="2053" max="2053" width="11.5703125" style="2" customWidth="1"/>
    <col min="2054" max="2057" width="10.140625" style="2" customWidth="1"/>
    <col min="2058" max="2058" width="14.140625" style="2" customWidth="1"/>
    <col min="2059" max="2059" width="12.140625" style="2" customWidth="1"/>
    <col min="2060" max="2060" width="4.5703125" style="2" customWidth="1"/>
    <col min="2061" max="2064" width="10.140625" style="2" customWidth="1"/>
    <col min="2065" max="2065" width="13.28515625" style="2" customWidth="1"/>
    <col min="2066" max="2066" width="10.140625" style="2" customWidth="1"/>
    <col min="2067" max="2067" width="12.140625" style="2" customWidth="1"/>
    <col min="2068" max="2303" width="10.140625" style="2"/>
    <col min="2304" max="2304" width="6.5703125" style="2" customWidth="1"/>
    <col min="2305" max="2305" width="14.140625" style="2" customWidth="1"/>
    <col min="2306" max="2306" width="10.140625" style="2" customWidth="1"/>
    <col min="2307" max="2307" width="12.42578125" style="2" customWidth="1"/>
    <col min="2308" max="2308" width="14.5703125" style="2" customWidth="1"/>
    <col min="2309" max="2309" width="11.5703125" style="2" customWidth="1"/>
    <col min="2310" max="2313" width="10.140625" style="2" customWidth="1"/>
    <col min="2314" max="2314" width="14.140625" style="2" customWidth="1"/>
    <col min="2315" max="2315" width="12.140625" style="2" customWidth="1"/>
    <col min="2316" max="2316" width="4.5703125" style="2" customWidth="1"/>
    <col min="2317" max="2320" width="10.140625" style="2" customWidth="1"/>
    <col min="2321" max="2321" width="13.28515625" style="2" customWidth="1"/>
    <col min="2322" max="2322" width="10.140625" style="2" customWidth="1"/>
    <col min="2323" max="2323" width="12.140625" style="2" customWidth="1"/>
    <col min="2324" max="2559" width="10.140625" style="2"/>
    <col min="2560" max="2560" width="6.5703125" style="2" customWidth="1"/>
    <col min="2561" max="2561" width="14.140625" style="2" customWidth="1"/>
    <col min="2562" max="2562" width="10.140625" style="2" customWidth="1"/>
    <col min="2563" max="2563" width="12.42578125" style="2" customWidth="1"/>
    <col min="2564" max="2564" width="14.5703125" style="2" customWidth="1"/>
    <col min="2565" max="2565" width="11.5703125" style="2" customWidth="1"/>
    <col min="2566" max="2569" width="10.140625" style="2" customWidth="1"/>
    <col min="2570" max="2570" width="14.140625" style="2" customWidth="1"/>
    <col min="2571" max="2571" width="12.140625" style="2" customWidth="1"/>
    <col min="2572" max="2572" width="4.5703125" style="2" customWidth="1"/>
    <col min="2573" max="2576" width="10.140625" style="2" customWidth="1"/>
    <col min="2577" max="2577" width="13.28515625" style="2" customWidth="1"/>
    <col min="2578" max="2578" width="10.140625" style="2" customWidth="1"/>
    <col min="2579" max="2579" width="12.140625" style="2" customWidth="1"/>
    <col min="2580" max="2815" width="10.140625" style="2"/>
    <col min="2816" max="2816" width="6.5703125" style="2" customWidth="1"/>
    <col min="2817" max="2817" width="14.140625" style="2" customWidth="1"/>
    <col min="2818" max="2818" width="10.140625" style="2" customWidth="1"/>
    <col min="2819" max="2819" width="12.42578125" style="2" customWidth="1"/>
    <col min="2820" max="2820" width="14.5703125" style="2" customWidth="1"/>
    <col min="2821" max="2821" width="11.5703125" style="2" customWidth="1"/>
    <col min="2822" max="2825" width="10.140625" style="2" customWidth="1"/>
    <col min="2826" max="2826" width="14.140625" style="2" customWidth="1"/>
    <col min="2827" max="2827" width="12.140625" style="2" customWidth="1"/>
    <col min="2828" max="2828" width="4.5703125" style="2" customWidth="1"/>
    <col min="2829" max="2832" width="10.140625" style="2" customWidth="1"/>
    <col min="2833" max="2833" width="13.28515625" style="2" customWidth="1"/>
    <col min="2834" max="2834" width="10.140625" style="2" customWidth="1"/>
    <col min="2835" max="2835" width="12.140625" style="2" customWidth="1"/>
    <col min="2836" max="3071" width="10.140625" style="2"/>
    <col min="3072" max="3072" width="6.5703125" style="2" customWidth="1"/>
    <col min="3073" max="3073" width="14.140625" style="2" customWidth="1"/>
    <col min="3074" max="3074" width="10.140625" style="2" customWidth="1"/>
    <col min="3075" max="3075" width="12.42578125" style="2" customWidth="1"/>
    <col min="3076" max="3076" width="14.5703125" style="2" customWidth="1"/>
    <col min="3077" max="3077" width="11.5703125" style="2" customWidth="1"/>
    <col min="3078" max="3081" width="10.140625" style="2" customWidth="1"/>
    <col min="3082" max="3082" width="14.140625" style="2" customWidth="1"/>
    <col min="3083" max="3083" width="12.140625" style="2" customWidth="1"/>
    <col min="3084" max="3084" width="4.5703125" style="2" customWidth="1"/>
    <col min="3085" max="3088" width="10.140625" style="2" customWidth="1"/>
    <col min="3089" max="3089" width="13.28515625" style="2" customWidth="1"/>
    <col min="3090" max="3090" width="10.140625" style="2" customWidth="1"/>
    <col min="3091" max="3091" width="12.140625" style="2" customWidth="1"/>
    <col min="3092" max="3327" width="10.140625" style="2"/>
    <col min="3328" max="3328" width="6.5703125" style="2" customWidth="1"/>
    <col min="3329" max="3329" width="14.140625" style="2" customWidth="1"/>
    <col min="3330" max="3330" width="10.140625" style="2" customWidth="1"/>
    <col min="3331" max="3331" width="12.42578125" style="2" customWidth="1"/>
    <col min="3332" max="3332" width="14.5703125" style="2" customWidth="1"/>
    <col min="3333" max="3333" width="11.5703125" style="2" customWidth="1"/>
    <col min="3334" max="3337" width="10.140625" style="2" customWidth="1"/>
    <col min="3338" max="3338" width="14.140625" style="2" customWidth="1"/>
    <col min="3339" max="3339" width="12.140625" style="2" customWidth="1"/>
    <col min="3340" max="3340" width="4.5703125" style="2" customWidth="1"/>
    <col min="3341" max="3344" width="10.140625" style="2" customWidth="1"/>
    <col min="3345" max="3345" width="13.28515625" style="2" customWidth="1"/>
    <col min="3346" max="3346" width="10.140625" style="2" customWidth="1"/>
    <col min="3347" max="3347" width="12.140625" style="2" customWidth="1"/>
    <col min="3348" max="3583" width="10.140625" style="2"/>
    <col min="3584" max="3584" width="6.5703125" style="2" customWidth="1"/>
    <col min="3585" max="3585" width="14.140625" style="2" customWidth="1"/>
    <col min="3586" max="3586" width="10.140625" style="2" customWidth="1"/>
    <col min="3587" max="3587" width="12.42578125" style="2" customWidth="1"/>
    <col min="3588" max="3588" width="14.5703125" style="2" customWidth="1"/>
    <col min="3589" max="3589" width="11.5703125" style="2" customWidth="1"/>
    <col min="3590" max="3593" width="10.140625" style="2" customWidth="1"/>
    <col min="3594" max="3594" width="14.140625" style="2" customWidth="1"/>
    <col min="3595" max="3595" width="12.140625" style="2" customWidth="1"/>
    <col min="3596" max="3596" width="4.5703125" style="2" customWidth="1"/>
    <col min="3597" max="3600" width="10.140625" style="2" customWidth="1"/>
    <col min="3601" max="3601" width="13.28515625" style="2" customWidth="1"/>
    <col min="3602" max="3602" width="10.140625" style="2" customWidth="1"/>
    <col min="3603" max="3603" width="12.140625" style="2" customWidth="1"/>
    <col min="3604" max="3839" width="10.140625" style="2"/>
    <col min="3840" max="3840" width="6.5703125" style="2" customWidth="1"/>
    <col min="3841" max="3841" width="14.140625" style="2" customWidth="1"/>
    <col min="3842" max="3842" width="10.140625" style="2" customWidth="1"/>
    <col min="3843" max="3843" width="12.42578125" style="2" customWidth="1"/>
    <col min="3844" max="3844" width="14.5703125" style="2" customWidth="1"/>
    <col min="3845" max="3845" width="11.5703125" style="2" customWidth="1"/>
    <col min="3846" max="3849" width="10.140625" style="2" customWidth="1"/>
    <col min="3850" max="3850" width="14.140625" style="2" customWidth="1"/>
    <col min="3851" max="3851" width="12.140625" style="2" customWidth="1"/>
    <col min="3852" max="3852" width="4.5703125" style="2" customWidth="1"/>
    <col min="3853" max="3856" width="10.140625" style="2" customWidth="1"/>
    <col min="3857" max="3857" width="13.28515625" style="2" customWidth="1"/>
    <col min="3858" max="3858" width="10.140625" style="2" customWidth="1"/>
    <col min="3859" max="3859" width="12.140625" style="2" customWidth="1"/>
    <col min="3860" max="4095" width="10.140625" style="2"/>
    <col min="4096" max="4096" width="6.5703125" style="2" customWidth="1"/>
    <col min="4097" max="4097" width="14.140625" style="2" customWidth="1"/>
    <col min="4098" max="4098" width="10.140625" style="2" customWidth="1"/>
    <col min="4099" max="4099" width="12.42578125" style="2" customWidth="1"/>
    <col min="4100" max="4100" width="14.5703125" style="2" customWidth="1"/>
    <col min="4101" max="4101" width="11.5703125" style="2" customWidth="1"/>
    <col min="4102" max="4105" width="10.140625" style="2" customWidth="1"/>
    <col min="4106" max="4106" width="14.140625" style="2" customWidth="1"/>
    <col min="4107" max="4107" width="12.140625" style="2" customWidth="1"/>
    <col min="4108" max="4108" width="4.5703125" style="2" customWidth="1"/>
    <col min="4109" max="4112" width="10.140625" style="2" customWidth="1"/>
    <col min="4113" max="4113" width="13.28515625" style="2" customWidth="1"/>
    <col min="4114" max="4114" width="10.140625" style="2" customWidth="1"/>
    <col min="4115" max="4115" width="12.140625" style="2" customWidth="1"/>
    <col min="4116" max="4351" width="10.140625" style="2"/>
    <col min="4352" max="4352" width="6.5703125" style="2" customWidth="1"/>
    <col min="4353" max="4353" width="14.140625" style="2" customWidth="1"/>
    <col min="4354" max="4354" width="10.140625" style="2" customWidth="1"/>
    <col min="4355" max="4355" width="12.42578125" style="2" customWidth="1"/>
    <col min="4356" max="4356" width="14.5703125" style="2" customWidth="1"/>
    <col min="4357" max="4357" width="11.5703125" style="2" customWidth="1"/>
    <col min="4358" max="4361" width="10.140625" style="2" customWidth="1"/>
    <col min="4362" max="4362" width="14.140625" style="2" customWidth="1"/>
    <col min="4363" max="4363" width="12.140625" style="2" customWidth="1"/>
    <col min="4364" max="4364" width="4.5703125" style="2" customWidth="1"/>
    <col min="4365" max="4368" width="10.140625" style="2" customWidth="1"/>
    <col min="4369" max="4369" width="13.28515625" style="2" customWidth="1"/>
    <col min="4370" max="4370" width="10.140625" style="2" customWidth="1"/>
    <col min="4371" max="4371" width="12.140625" style="2" customWidth="1"/>
    <col min="4372" max="4607" width="10.140625" style="2"/>
    <col min="4608" max="4608" width="6.5703125" style="2" customWidth="1"/>
    <col min="4609" max="4609" width="14.140625" style="2" customWidth="1"/>
    <col min="4610" max="4610" width="10.140625" style="2" customWidth="1"/>
    <col min="4611" max="4611" width="12.42578125" style="2" customWidth="1"/>
    <col min="4612" max="4612" width="14.5703125" style="2" customWidth="1"/>
    <col min="4613" max="4613" width="11.5703125" style="2" customWidth="1"/>
    <col min="4614" max="4617" width="10.140625" style="2" customWidth="1"/>
    <col min="4618" max="4618" width="14.140625" style="2" customWidth="1"/>
    <col min="4619" max="4619" width="12.140625" style="2" customWidth="1"/>
    <col min="4620" max="4620" width="4.5703125" style="2" customWidth="1"/>
    <col min="4621" max="4624" width="10.140625" style="2" customWidth="1"/>
    <col min="4625" max="4625" width="13.28515625" style="2" customWidth="1"/>
    <col min="4626" max="4626" width="10.140625" style="2" customWidth="1"/>
    <col min="4627" max="4627" width="12.140625" style="2" customWidth="1"/>
    <col min="4628" max="4863" width="10.140625" style="2"/>
    <col min="4864" max="4864" width="6.5703125" style="2" customWidth="1"/>
    <col min="4865" max="4865" width="14.140625" style="2" customWidth="1"/>
    <col min="4866" max="4866" width="10.140625" style="2" customWidth="1"/>
    <col min="4867" max="4867" width="12.42578125" style="2" customWidth="1"/>
    <col min="4868" max="4868" width="14.5703125" style="2" customWidth="1"/>
    <col min="4869" max="4869" width="11.5703125" style="2" customWidth="1"/>
    <col min="4870" max="4873" width="10.140625" style="2" customWidth="1"/>
    <col min="4874" max="4874" width="14.140625" style="2" customWidth="1"/>
    <col min="4875" max="4875" width="12.140625" style="2" customWidth="1"/>
    <col min="4876" max="4876" width="4.5703125" style="2" customWidth="1"/>
    <col min="4877" max="4880" width="10.140625" style="2" customWidth="1"/>
    <col min="4881" max="4881" width="13.28515625" style="2" customWidth="1"/>
    <col min="4882" max="4882" width="10.140625" style="2" customWidth="1"/>
    <col min="4883" max="4883" width="12.140625" style="2" customWidth="1"/>
    <col min="4884" max="5119" width="10.140625" style="2"/>
    <col min="5120" max="5120" width="6.5703125" style="2" customWidth="1"/>
    <col min="5121" max="5121" width="14.140625" style="2" customWidth="1"/>
    <col min="5122" max="5122" width="10.140625" style="2" customWidth="1"/>
    <col min="5123" max="5123" width="12.42578125" style="2" customWidth="1"/>
    <col min="5124" max="5124" width="14.5703125" style="2" customWidth="1"/>
    <col min="5125" max="5125" width="11.5703125" style="2" customWidth="1"/>
    <col min="5126" max="5129" width="10.140625" style="2" customWidth="1"/>
    <col min="5130" max="5130" width="14.140625" style="2" customWidth="1"/>
    <col min="5131" max="5131" width="12.140625" style="2" customWidth="1"/>
    <col min="5132" max="5132" width="4.5703125" style="2" customWidth="1"/>
    <col min="5133" max="5136" width="10.140625" style="2" customWidth="1"/>
    <col min="5137" max="5137" width="13.28515625" style="2" customWidth="1"/>
    <col min="5138" max="5138" width="10.140625" style="2" customWidth="1"/>
    <col min="5139" max="5139" width="12.140625" style="2" customWidth="1"/>
    <col min="5140" max="5375" width="10.140625" style="2"/>
    <col min="5376" max="5376" width="6.5703125" style="2" customWidth="1"/>
    <col min="5377" max="5377" width="14.140625" style="2" customWidth="1"/>
    <col min="5378" max="5378" width="10.140625" style="2" customWidth="1"/>
    <col min="5379" max="5379" width="12.42578125" style="2" customWidth="1"/>
    <col min="5380" max="5380" width="14.5703125" style="2" customWidth="1"/>
    <col min="5381" max="5381" width="11.5703125" style="2" customWidth="1"/>
    <col min="5382" max="5385" width="10.140625" style="2" customWidth="1"/>
    <col min="5386" max="5386" width="14.140625" style="2" customWidth="1"/>
    <col min="5387" max="5387" width="12.140625" style="2" customWidth="1"/>
    <col min="5388" max="5388" width="4.5703125" style="2" customWidth="1"/>
    <col min="5389" max="5392" width="10.140625" style="2" customWidth="1"/>
    <col min="5393" max="5393" width="13.28515625" style="2" customWidth="1"/>
    <col min="5394" max="5394" width="10.140625" style="2" customWidth="1"/>
    <col min="5395" max="5395" width="12.140625" style="2" customWidth="1"/>
    <col min="5396" max="5631" width="10.140625" style="2"/>
    <col min="5632" max="5632" width="6.5703125" style="2" customWidth="1"/>
    <col min="5633" max="5633" width="14.140625" style="2" customWidth="1"/>
    <col min="5634" max="5634" width="10.140625" style="2" customWidth="1"/>
    <col min="5635" max="5635" width="12.42578125" style="2" customWidth="1"/>
    <col min="5636" max="5636" width="14.5703125" style="2" customWidth="1"/>
    <col min="5637" max="5637" width="11.5703125" style="2" customWidth="1"/>
    <col min="5638" max="5641" width="10.140625" style="2" customWidth="1"/>
    <col min="5642" max="5642" width="14.140625" style="2" customWidth="1"/>
    <col min="5643" max="5643" width="12.140625" style="2" customWidth="1"/>
    <col min="5644" max="5644" width="4.5703125" style="2" customWidth="1"/>
    <col min="5645" max="5648" width="10.140625" style="2" customWidth="1"/>
    <col min="5649" max="5649" width="13.28515625" style="2" customWidth="1"/>
    <col min="5650" max="5650" width="10.140625" style="2" customWidth="1"/>
    <col min="5651" max="5651" width="12.140625" style="2" customWidth="1"/>
    <col min="5652" max="5887" width="10.140625" style="2"/>
    <col min="5888" max="5888" width="6.5703125" style="2" customWidth="1"/>
    <col min="5889" max="5889" width="14.140625" style="2" customWidth="1"/>
    <col min="5890" max="5890" width="10.140625" style="2" customWidth="1"/>
    <col min="5891" max="5891" width="12.42578125" style="2" customWidth="1"/>
    <col min="5892" max="5892" width="14.5703125" style="2" customWidth="1"/>
    <col min="5893" max="5893" width="11.5703125" style="2" customWidth="1"/>
    <col min="5894" max="5897" width="10.140625" style="2" customWidth="1"/>
    <col min="5898" max="5898" width="14.140625" style="2" customWidth="1"/>
    <col min="5899" max="5899" width="12.140625" style="2" customWidth="1"/>
    <col min="5900" max="5900" width="4.5703125" style="2" customWidth="1"/>
    <col min="5901" max="5904" width="10.140625" style="2" customWidth="1"/>
    <col min="5905" max="5905" width="13.28515625" style="2" customWidth="1"/>
    <col min="5906" max="5906" width="10.140625" style="2" customWidth="1"/>
    <col min="5907" max="5907" width="12.140625" style="2" customWidth="1"/>
    <col min="5908" max="6143" width="10.140625" style="2"/>
    <col min="6144" max="6144" width="6.5703125" style="2" customWidth="1"/>
    <col min="6145" max="6145" width="14.140625" style="2" customWidth="1"/>
    <col min="6146" max="6146" width="10.140625" style="2" customWidth="1"/>
    <col min="6147" max="6147" width="12.42578125" style="2" customWidth="1"/>
    <col min="6148" max="6148" width="14.5703125" style="2" customWidth="1"/>
    <col min="6149" max="6149" width="11.5703125" style="2" customWidth="1"/>
    <col min="6150" max="6153" width="10.140625" style="2" customWidth="1"/>
    <col min="6154" max="6154" width="14.140625" style="2" customWidth="1"/>
    <col min="6155" max="6155" width="12.140625" style="2" customWidth="1"/>
    <col min="6156" max="6156" width="4.5703125" style="2" customWidth="1"/>
    <col min="6157" max="6160" width="10.140625" style="2" customWidth="1"/>
    <col min="6161" max="6161" width="13.28515625" style="2" customWidth="1"/>
    <col min="6162" max="6162" width="10.140625" style="2" customWidth="1"/>
    <col min="6163" max="6163" width="12.140625" style="2" customWidth="1"/>
    <col min="6164" max="6399" width="10.140625" style="2"/>
    <col min="6400" max="6400" width="6.5703125" style="2" customWidth="1"/>
    <col min="6401" max="6401" width="14.140625" style="2" customWidth="1"/>
    <col min="6402" max="6402" width="10.140625" style="2" customWidth="1"/>
    <col min="6403" max="6403" width="12.42578125" style="2" customWidth="1"/>
    <col min="6404" max="6404" width="14.5703125" style="2" customWidth="1"/>
    <col min="6405" max="6405" width="11.5703125" style="2" customWidth="1"/>
    <col min="6406" max="6409" width="10.140625" style="2" customWidth="1"/>
    <col min="6410" max="6410" width="14.140625" style="2" customWidth="1"/>
    <col min="6411" max="6411" width="12.140625" style="2" customWidth="1"/>
    <col min="6412" max="6412" width="4.5703125" style="2" customWidth="1"/>
    <col min="6413" max="6416" width="10.140625" style="2" customWidth="1"/>
    <col min="6417" max="6417" width="13.28515625" style="2" customWidth="1"/>
    <col min="6418" max="6418" width="10.140625" style="2" customWidth="1"/>
    <col min="6419" max="6419" width="12.140625" style="2" customWidth="1"/>
    <col min="6420" max="6655" width="10.140625" style="2"/>
    <col min="6656" max="6656" width="6.5703125" style="2" customWidth="1"/>
    <col min="6657" max="6657" width="14.140625" style="2" customWidth="1"/>
    <col min="6658" max="6658" width="10.140625" style="2" customWidth="1"/>
    <col min="6659" max="6659" width="12.42578125" style="2" customWidth="1"/>
    <col min="6660" max="6660" width="14.5703125" style="2" customWidth="1"/>
    <col min="6661" max="6661" width="11.5703125" style="2" customWidth="1"/>
    <col min="6662" max="6665" width="10.140625" style="2" customWidth="1"/>
    <col min="6666" max="6666" width="14.140625" style="2" customWidth="1"/>
    <col min="6667" max="6667" width="12.140625" style="2" customWidth="1"/>
    <col min="6668" max="6668" width="4.5703125" style="2" customWidth="1"/>
    <col min="6669" max="6672" width="10.140625" style="2" customWidth="1"/>
    <col min="6673" max="6673" width="13.28515625" style="2" customWidth="1"/>
    <col min="6674" max="6674" width="10.140625" style="2" customWidth="1"/>
    <col min="6675" max="6675" width="12.140625" style="2" customWidth="1"/>
    <col min="6676" max="6911" width="10.140625" style="2"/>
    <col min="6912" max="6912" width="6.5703125" style="2" customWidth="1"/>
    <col min="6913" max="6913" width="14.140625" style="2" customWidth="1"/>
    <col min="6914" max="6914" width="10.140625" style="2" customWidth="1"/>
    <col min="6915" max="6915" width="12.42578125" style="2" customWidth="1"/>
    <col min="6916" max="6916" width="14.5703125" style="2" customWidth="1"/>
    <col min="6917" max="6917" width="11.5703125" style="2" customWidth="1"/>
    <col min="6918" max="6921" width="10.140625" style="2" customWidth="1"/>
    <col min="6922" max="6922" width="14.140625" style="2" customWidth="1"/>
    <col min="6923" max="6923" width="12.140625" style="2" customWidth="1"/>
    <col min="6924" max="6924" width="4.5703125" style="2" customWidth="1"/>
    <col min="6925" max="6928" width="10.140625" style="2" customWidth="1"/>
    <col min="6929" max="6929" width="13.28515625" style="2" customWidth="1"/>
    <col min="6930" max="6930" width="10.140625" style="2" customWidth="1"/>
    <col min="6931" max="6931" width="12.140625" style="2" customWidth="1"/>
    <col min="6932" max="7167" width="10.140625" style="2"/>
    <col min="7168" max="7168" width="6.5703125" style="2" customWidth="1"/>
    <col min="7169" max="7169" width="14.140625" style="2" customWidth="1"/>
    <col min="7170" max="7170" width="10.140625" style="2" customWidth="1"/>
    <col min="7171" max="7171" width="12.42578125" style="2" customWidth="1"/>
    <col min="7172" max="7172" width="14.5703125" style="2" customWidth="1"/>
    <col min="7173" max="7173" width="11.5703125" style="2" customWidth="1"/>
    <col min="7174" max="7177" width="10.140625" style="2" customWidth="1"/>
    <col min="7178" max="7178" width="14.140625" style="2" customWidth="1"/>
    <col min="7179" max="7179" width="12.140625" style="2" customWidth="1"/>
    <col min="7180" max="7180" width="4.5703125" style="2" customWidth="1"/>
    <col min="7181" max="7184" width="10.140625" style="2" customWidth="1"/>
    <col min="7185" max="7185" width="13.28515625" style="2" customWidth="1"/>
    <col min="7186" max="7186" width="10.140625" style="2" customWidth="1"/>
    <col min="7187" max="7187" width="12.140625" style="2" customWidth="1"/>
    <col min="7188" max="7423" width="10.140625" style="2"/>
    <col min="7424" max="7424" width="6.5703125" style="2" customWidth="1"/>
    <col min="7425" max="7425" width="14.140625" style="2" customWidth="1"/>
    <col min="7426" max="7426" width="10.140625" style="2" customWidth="1"/>
    <col min="7427" max="7427" width="12.42578125" style="2" customWidth="1"/>
    <col min="7428" max="7428" width="14.5703125" style="2" customWidth="1"/>
    <col min="7429" max="7429" width="11.5703125" style="2" customWidth="1"/>
    <col min="7430" max="7433" width="10.140625" style="2" customWidth="1"/>
    <col min="7434" max="7434" width="14.140625" style="2" customWidth="1"/>
    <col min="7435" max="7435" width="12.140625" style="2" customWidth="1"/>
    <col min="7436" max="7436" width="4.5703125" style="2" customWidth="1"/>
    <col min="7437" max="7440" width="10.140625" style="2" customWidth="1"/>
    <col min="7441" max="7441" width="13.28515625" style="2" customWidth="1"/>
    <col min="7442" max="7442" width="10.140625" style="2" customWidth="1"/>
    <col min="7443" max="7443" width="12.140625" style="2" customWidth="1"/>
    <col min="7444" max="7679" width="10.140625" style="2"/>
    <col min="7680" max="7680" width="6.5703125" style="2" customWidth="1"/>
    <col min="7681" max="7681" width="14.140625" style="2" customWidth="1"/>
    <col min="7682" max="7682" width="10.140625" style="2" customWidth="1"/>
    <col min="7683" max="7683" width="12.42578125" style="2" customWidth="1"/>
    <col min="7684" max="7684" width="14.5703125" style="2" customWidth="1"/>
    <col min="7685" max="7685" width="11.5703125" style="2" customWidth="1"/>
    <col min="7686" max="7689" width="10.140625" style="2" customWidth="1"/>
    <col min="7690" max="7690" width="14.140625" style="2" customWidth="1"/>
    <col min="7691" max="7691" width="12.140625" style="2" customWidth="1"/>
    <col min="7692" max="7692" width="4.5703125" style="2" customWidth="1"/>
    <col min="7693" max="7696" width="10.140625" style="2" customWidth="1"/>
    <col min="7697" max="7697" width="13.28515625" style="2" customWidth="1"/>
    <col min="7698" max="7698" width="10.140625" style="2" customWidth="1"/>
    <col min="7699" max="7699" width="12.140625" style="2" customWidth="1"/>
    <col min="7700" max="7935" width="10.140625" style="2"/>
    <col min="7936" max="7936" width="6.5703125" style="2" customWidth="1"/>
    <col min="7937" max="7937" width="14.140625" style="2" customWidth="1"/>
    <col min="7938" max="7938" width="10.140625" style="2" customWidth="1"/>
    <col min="7939" max="7939" width="12.42578125" style="2" customWidth="1"/>
    <col min="7940" max="7940" width="14.5703125" style="2" customWidth="1"/>
    <col min="7941" max="7941" width="11.5703125" style="2" customWidth="1"/>
    <col min="7942" max="7945" width="10.140625" style="2" customWidth="1"/>
    <col min="7946" max="7946" width="14.140625" style="2" customWidth="1"/>
    <col min="7947" max="7947" width="12.140625" style="2" customWidth="1"/>
    <col min="7948" max="7948" width="4.5703125" style="2" customWidth="1"/>
    <col min="7949" max="7952" width="10.140625" style="2" customWidth="1"/>
    <col min="7953" max="7953" width="13.28515625" style="2" customWidth="1"/>
    <col min="7954" max="7954" width="10.140625" style="2" customWidth="1"/>
    <col min="7955" max="7955" width="12.140625" style="2" customWidth="1"/>
    <col min="7956" max="8191" width="10.140625" style="2"/>
    <col min="8192" max="8192" width="6.5703125" style="2" customWidth="1"/>
    <col min="8193" max="8193" width="14.140625" style="2" customWidth="1"/>
    <col min="8194" max="8194" width="10.140625" style="2" customWidth="1"/>
    <col min="8195" max="8195" width="12.42578125" style="2" customWidth="1"/>
    <col min="8196" max="8196" width="14.5703125" style="2" customWidth="1"/>
    <col min="8197" max="8197" width="11.5703125" style="2" customWidth="1"/>
    <col min="8198" max="8201" width="10.140625" style="2" customWidth="1"/>
    <col min="8202" max="8202" width="14.140625" style="2" customWidth="1"/>
    <col min="8203" max="8203" width="12.140625" style="2" customWidth="1"/>
    <col min="8204" max="8204" width="4.5703125" style="2" customWidth="1"/>
    <col min="8205" max="8208" width="10.140625" style="2" customWidth="1"/>
    <col min="8209" max="8209" width="13.28515625" style="2" customWidth="1"/>
    <col min="8210" max="8210" width="10.140625" style="2" customWidth="1"/>
    <col min="8211" max="8211" width="12.140625" style="2" customWidth="1"/>
    <col min="8212" max="8447" width="10.140625" style="2"/>
    <col min="8448" max="8448" width="6.5703125" style="2" customWidth="1"/>
    <col min="8449" max="8449" width="14.140625" style="2" customWidth="1"/>
    <col min="8450" max="8450" width="10.140625" style="2" customWidth="1"/>
    <col min="8451" max="8451" width="12.42578125" style="2" customWidth="1"/>
    <col min="8452" max="8452" width="14.5703125" style="2" customWidth="1"/>
    <col min="8453" max="8453" width="11.5703125" style="2" customWidth="1"/>
    <col min="8454" max="8457" width="10.140625" style="2" customWidth="1"/>
    <col min="8458" max="8458" width="14.140625" style="2" customWidth="1"/>
    <col min="8459" max="8459" width="12.140625" style="2" customWidth="1"/>
    <col min="8460" max="8460" width="4.5703125" style="2" customWidth="1"/>
    <col min="8461" max="8464" width="10.140625" style="2" customWidth="1"/>
    <col min="8465" max="8465" width="13.28515625" style="2" customWidth="1"/>
    <col min="8466" max="8466" width="10.140625" style="2" customWidth="1"/>
    <col min="8467" max="8467" width="12.140625" style="2" customWidth="1"/>
    <col min="8468" max="8703" width="10.140625" style="2"/>
    <col min="8704" max="8704" width="6.5703125" style="2" customWidth="1"/>
    <col min="8705" max="8705" width="14.140625" style="2" customWidth="1"/>
    <col min="8706" max="8706" width="10.140625" style="2" customWidth="1"/>
    <col min="8707" max="8707" width="12.42578125" style="2" customWidth="1"/>
    <col min="8708" max="8708" width="14.5703125" style="2" customWidth="1"/>
    <col min="8709" max="8709" width="11.5703125" style="2" customWidth="1"/>
    <col min="8710" max="8713" width="10.140625" style="2" customWidth="1"/>
    <col min="8714" max="8714" width="14.140625" style="2" customWidth="1"/>
    <col min="8715" max="8715" width="12.140625" style="2" customWidth="1"/>
    <col min="8716" max="8716" width="4.5703125" style="2" customWidth="1"/>
    <col min="8717" max="8720" width="10.140625" style="2" customWidth="1"/>
    <col min="8721" max="8721" width="13.28515625" style="2" customWidth="1"/>
    <col min="8722" max="8722" width="10.140625" style="2" customWidth="1"/>
    <col min="8723" max="8723" width="12.140625" style="2" customWidth="1"/>
    <col min="8724" max="8959" width="10.140625" style="2"/>
    <col min="8960" max="8960" width="6.5703125" style="2" customWidth="1"/>
    <col min="8961" max="8961" width="14.140625" style="2" customWidth="1"/>
    <col min="8962" max="8962" width="10.140625" style="2" customWidth="1"/>
    <col min="8963" max="8963" width="12.42578125" style="2" customWidth="1"/>
    <col min="8964" max="8964" width="14.5703125" style="2" customWidth="1"/>
    <col min="8965" max="8965" width="11.5703125" style="2" customWidth="1"/>
    <col min="8966" max="8969" width="10.140625" style="2" customWidth="1"/>
    <col min="8970" max="8970" width="14.140625" style="2" customWidth="1"/>
    <col min="8971" max="8971" width="12.140625" style="2" customWidth="1"/>
    <col min="8972" max="8972" width="4.5703125" style="2" customWidth="1"/>
    <col min="8973" max="8976" width="10.140625" style="2" customWidth="1"/>
    <col min="8977" max="8977" width="13.28515625" style="2" customWidth="1"/>
    <col min="8978" max="8978" width="10.140625" style="2" customWidth="1"/>
    <col min="8979" max="8979" width="12.140625" style="2" customWidth="1"/>
    <col min="8980" max="9215" width="10.140625" style="2"/>
    <col min="9216" max="9216" width="6.5703125" style="2" customWidth="1"/>
    <col min="9217" max="9217" width="14.140625" style="2" customWidth="1"/>
    <col min="9218" max="9218" width="10.140625" style="2" customWidth="1"/>
    <col min="9219" max="9219" width="12.42578125" style="2" customWidth="1"/>
    <col min="9220" max="9220" width="14.5703125" style="2" customWidth="1"/>
    <col min="9221" max="9221" width="11.5703125" style="2" customWidth="1"/>
    <col min="9222" max="9225" width="10.140625" style="2" customWidth="1"/>
    <col min="9226" max="9226" width="14.140625" style="2" customWidth="1"/>
    <col min="9227" max="9227" width="12.140625" style="2" customWidth="1"/>
    <col min="9228" max="9228" width="4.5703125" style="2" customWidth="1"/>
    <col min="9229" max="9232" width="10.140625" style="2" customWidth="1"/>
    <col min="9233" max="9233" width="13.28515625" style="2" customWidth="1"/>
    <col min="9234" max="9234" width="10.140625" style="2" customWidth="1"/>
    <col min="9235" max="9235" width="12.140625" style="2" customWidth="1"/>
    <col min="9236" max="9471" width="10.140625" style="2"/>
    <col min="9472" max="9472" width="6.5703125" style="2" customWidth="1"/>
    <col min="9473" max="9473" width="14.140625" style="2" customWidth="1"/>
    <col min="9474" max="9474" width="10.140625" style="2" customWidth="1"/>
    <col min="9475" max="9475" width="12.42578125" style="2" customWidth="1"/>
    <col min="9476" max="9476" width="14.5703125" style="2" customWidth="1"/>
    <col min="9477" max="9477" width="11.5703125" style="2" customWidth="1"/>
    <col min="9478" max="9481" width="10.140625" style="2" customWidth="1"/>
    <col min="9482" max="9482" width="14.140625" style="2" customWidth="1"/>
    <col min="9483" max="9483" width="12.140625" style="2" customWidth="1"/>
    <col min="9484" max="9484" width="4.5703125" style="2" customWidth="1"/>
    <col min="9485" max="9488" width="10.140625" style="2" customWidth="1"/>
    <col min="9489" max="9489" width="13.28515625" style="2" customWidth="1"/>
    <col min="9490" max="9490" width="10.140625" style="2" customWidth="1"/>
    <col min="9491" max="9491" width="12.140625" style="2" customWidth="1"/>
    <col min="9492" max="9727" width="10.140625" style="2"/>
    <col min="9728" max="9728" width="6.5703125" style="2" customWidth="1"/>
    <col min="9729" max="9729" width="14.140625" style="2" customWidth="1"/>
    <col min="9730" max="9730" width="10.140625" style="2" customWidth="1"/>
    <col min="9731" max="9731" width="12.42578125" style="2" customWidth="1"/>
    <col min="9732" max="9732" width="14.5703125" style="2" customWidth="1"/>
    <col min="9733" max="9733" width="11.5703125" style="2" customWidth="1"/>
    <col min="9734" max="9737" width="10.140625" style="2" customWidth="1"/>
    <col min="9738" max="9738" width="14.140625" style="2" customWidth="1"/>
    <col min="9739" max="9739" width="12.140625" style="2" customWidth="1"/>
    <col min="9740" max="9740" width="4.5703125" style="2" customWidth="1"/>
    <col min="9741" max="9744" width="10.140625" style="2" customWidth="1"/>
    <col min="9745" max="9745" width="13.28515625" style="2" customWidth="1"/>
    <col min="9746" max="9746" width="10.140625" style="2" customWidth="1"/>
    <col min="9747" max="9747" width="12.140625" style="2" customWidth="1"/>
    <col min="9748" max="9983" width="10.140625" style="2"/>
    <col min="9984" max="9984" width="6.5703125" style="2" customWidth="1"/>
    <col min="9985" max="9985" width="14.140625" style="2" customWidth="1"/>
    <col min="9986" max="9986" width="10.140625" style="2" customWidth="1"/>
    <col min="9987" max="9987" width="12.42578125" style="2" customWidth="1"/>
    <col min="9988" max="9988" width="14.5703125" style="2" customWidth="1"/>
    <col min="9989" max="9989" width="11.5703125" style="2" customWidth="1"/>
    <col min="9990" max="9993" width="10.140625" style="2" customWidth="1"/>
    <col min="9994" max="9994" width="14.140625" style="2" customWidth="1"/>
    <col min="9995" max="9995" width="12.140625" style="2" customWidth="1"/>
    <col min="9996" max="9996" width="4.5703125" style="2" customWidth="1"/>
    <col min="9997" max="10000" width="10.140625" style="2" customWidth="1"/>
    <col min="10001" max="10001" width="13.28515625" style="2" customWidth="1"/>
    <col min="10002" max="10002" width="10.140625" style="2" customWidth="1"/>
    <col min="10003" max="10003" width="12.140625" style="2" customWidth="1"/>
    <col min="10004" max="10239" width="10.140625" style="2"/>
    <col min="10240" max="10240" width="6.5703125" style="2" customWidth="1"/>
    <col min="10241" max="10241" width="14.140625" style="2" customWidth="1"/>
    <col min="10242" max="10242" width="10.140625" style="2" customWidth="1"/>
    <col min="10243" max="10243" width="12.42578125" style="2" customWidth="1"/>
    <col min="10244" max="10244" width="14.5703125" style="2" customWidth="1"/>
    <col min="10245" max="10245" width="11.5703125" style="2" customWidth="1"/>
    <col min="10246" max="10249" width="10.140625" style="2" customWidth="1"/>
    <col min="10250" max="10250" width="14.140625" style="2" customWidth="1"/>
    <col min="10251" max="10251" width="12.140625" style="2" customWidth="1"/>
    <col min="10252" max="10252" width="4.5703125" style="2" customWidth="1"/>
    <col min="10253" max="10256" width="10.140625" style="2" customWidth="1"/>
    <col min="10257" max="10257" width="13.28515625" style="2" customWidth="1"/>
    <col min="10258" max="10258" width="10.140625" style="2" customWidth="1"/>
    <col min="10259" max="10259" width="12.140625" style="2" customWidth="1"/>
    <col min="10260" max="10495" width="10.140625" style="2"/>
    <col min="10496" max="10496" width="6.5703125" style="2" customWidth="1"/>
    <col min="10497" max="10497" width="14.140625" style="2" customWidth="1"/>
    <col min="10498" max="10498" width="10.140625" style="2" customWidth="1"/>
    <col min="10499" max="10499" width="12.42578125" style="2" customWidth="1"/>
    <col min="10500" max="10500" width="14.5703125" style="2" customWidth="1"/>
    <col min="10501" max="10501" width="11.5703125" style="2" customWidth="1"/>
    <col min="10502" max="10505" width="10.140625" style="2" customWidth="1"/>
    <col min="10506" max="10506" width="14.140625" style="2" customWidth="1"/>
    <col min="10507" max="10507" width="12.140625" style="2" customWidth="1"/>
    <col min="10508" max="10508" width="4.5703125" style="2" customWidth="1"/>
    <col min="10509" max="10512" width="10.140625" style="2" customWidth="1"/>
    <col min="10513" max="10513" width="13.28515625" style="2" customWidth="1"/>
    <col min="10514" max="10514" width="10.140625" style="2" customWidth="1"/>
    <col min="10515" max="10515" width="12.140625" style="2" customWidth="1"/>
    <col min="10516" max="10751" width="10.140625" style="2"/>
    <col min="10752" max="10752" width="6.5703125" style="2" customWidth="1"/>
    <col min="10753" max="10753" width="14.140625" style="2" customWidth="1"/>
    <col min="10754" max="10754" width="10.140625" style="2" customWidth="1"/>
    <col min="10755" max="10755" width="12.42578125" style="2" customWidth="1"/>
    <col min="10756" max="10756" width="14.5703125" style="2" customWidth="1"/>
    <col min="10757" max="10757" width="11.5703125" style="2" customWidth="1"/>
    <col min="10758" max="10761" width="10.140625" style="2" customWidth="1"/>
    <col min="10762" max="10762" width="14.140625" style="2" customWidth="1"/>
    <col min="10763" max="10763" width="12.140625" style="2" customWidth="1"/>
    <col min="10764" max="10764" width="4.5703125" style="2" customWidth="1"/>
    <col min="10765" max="10768" width="10.140625" style="2" customWidth="1"/>
    <col min="10769" max="10769" width="13.28515625" style="2" customWidth="1"/>
    <col min="10770" max="10770" width="10.140625" style="2" customWidth="1"/>
    <col min="10771" max="10771" width="12.140625" style="2" customWidth="1"/>
    <col min="10772" max="11007" width="10.140625" style="2"/>
    <col min="11008" max="11008" width="6.5703125" style="2" customWidth="1"/>
    <col min="11009" max="11009" width="14.140625" style="2" customWidth="1"/>
    <col min="11010" max="11010" width="10.140625" style="2" customWidth="1"/>
    <col min="11011" max="11011" width="12.42578125" style="2" customWidth="1"/>
    <col min="11012" max="11012" width="14.5703125" style="2" customWidth="1"/>
    <col min="11013" max="11013" width="11.5703125" style="2" customWidth="1"/>
    <col min="11014" max="11017" width="10.140625" style="2" customWidth="1"/>
    <col min="11018" max="11018" width="14.140625" style="2" customWidth="1"/>
    <col min="11019" max="11019" width="12.140625" style="2" customWidth="1"/>
    <col min="11020" max="11020" width="4.5703125" style="2" customWidth="1"/>
    <col min="11021" max="11024" width="10.140625" style="2" customWidth="1"/>
    <col min="11025" max="11025" width="13.28515625" style="2" customWidth="1"/>
    <col min="11026" max="11026" width="10.140625" style="2" customWidth="1"/>
    <col min="11027" max="11027" width="12.140625" style="2" customWidth="1"/>
    <col min="11028" max="11263" width="10.140625" style="2"/>
    <col min="11264" max="11264" width="6.5703125" style="2" customWidth="1"/>
    <col min="11265" max="11265" width="14.140625" style="2" customWidth="1"/>
    <col min="11266" max="11266" width="10.140625" style="2" customWidth="1"/>
    <col min="11267" max="11267" width="12.42578125" style="2" customWidth="1"/>
    <col min="11268" max="11268" width="14.5703125" style="2" customWidth="1"/>
    <col min="11269" max="11269" width="11.5703125" style="2" customWidth="1"/>
    <col min="11270" max="11273" width="10.140625" style="2" customWidth="1"/>
    <col min="11274" max="11274" width="14.140625" style="2" customWidth="1"/>
    <col min="11275" max="11275" width="12.140625" style="2" customWidth="1"/>
    <col min="11276" max="11276" width="4.5703125" style="2" customWidth="1"/>
    <col min="11277" max="11280" width="10.140625" style="2" customWidth="1"/>
    <col min="11281" max="11281" width="13.28515625" style="2" customWidth="1"/>
    <col min="11282" max="11282" width="10.140625" style="2" customWidth="1"/>
    <col min="11283" max="11283" width="12.140625" style="2" customWidth="1"/>
    <col min="11284" max="11519" width="10.140625" style="2"/>
    <col min="11520" max="11520" width="6.5703125" style="2" customWidth="1"/>
    <col min="11521" max="11521" width="14.140625" style="2" customWidth="1"/>
    <col min="11522" max="11522" width="10.140625" style="2" customWidth="1"/>
    <col min="11523" max="11523" width="12.42578125" style="2" customWidth="1"/>
    <col min="11524" max="11524" width="14.5703125" style="2" customWidth="1"/>
    <col min="11525" max="11525" width="11.5703125" style="2" customWidth="1"/>
    <col min="11526" max="11529" width="10.140625" style="2" customWidth="1"/>
    <col min="11530" max="11530" width="14.140625" style="2" customWidth="1"/>
    <col min="11531" max="11531" width="12.140625" style="2" customWidth="1"/>
    <col min="11532" max="11532" width="4.5703125" style="2" customWidth="1"/>
    <col min="11533" max="11536" width="10.140625" style="2" customWidth="1"/>
    <col min="11537" max="11537" width="13.28515625" style="2" customWidth="1"/>
    <col min="11538" max="11538" width="10.140625" style="2" customWidth="1"/>
    <col min="11539" max="11539" width="12.140625" style="2" customWidth="1"/>
    <col min="11540" max="11775" width="10.140625" style="2"/>
    <col min="11776" max="11776" width="6.5703125" style="2" customWidth="1"/>
    <col min="11777" max="11777" width="14.140625" style="2" customWidth="1"/>
    <col min="11778" max="11778" width="10.140625" style="2" customWidth="1"/>
    <col min="11779" max="11779" width="12.42578125" style="2" customWidth="1"/>
    <col min="11780" max="11780" width="14.5703125" style="2" customWidth="1"/>
    <col min="11781" max="11781" width="11.5703125" style="2" customWidth="1"/>
    <col min="11782" max="11785" width="10.140625" style="2" customWidth="1"/>
    <col min="11786" max="11786" width="14.140625" style="2" customWidth="1"/>
    <col min="11787" max="11787" width="12.140625" style="2" customWidth="1"/>
    <col min="11788" max="11788" width="4.5703125" style="2" customWidth="1"/>
    <col min="11789" max="11792" width="10.140625" style="2" customWidth="1"/>
    <col min="11793" max="11793" width="13.28515625" style="2" customWidth="1"/>
    <col min="11794" max="11794" width="10.140625" style="2" customWidth="1"/>
    <col min="11795" max="11795" width="12.140625" style="2" customWidth="1"/>
    <col min="11796" max="12031" width="10.140625" style="2"/>
    <col min="12032" max="12032" width="6.5703125" style="2" customWidth="1"/>
    <col min="12033" max="12033" width="14.140625" style="2" customWidth="1"/>
    <col min="12034" max="12034" width="10.140625" style="2" customWidth="1"/>
    <col min="12035" max="12035" width="12.42578125" style="2" customWidth="1"/>
    <col min="12036" max="12036" width="14.5703125" style="2" customWidth="1"/>
    <col min="12037" max="12037" width="11.5703125" style="2" customWidth="1"/>
    <col min="12038" max="12041" width="10.140625" style="2" customWidth="1"/>
    <col min="12042" max="12042" width="14.140625" style="2" customWidth="1"/>
    <col min="12043" max="12043" width="12.140625" style="2" customWidth="1"/>
    <col min="12044" max="12044" width="4.5703125" style="2" customWidth="1"/>
    <col min="12045" max="12048" width="10.140625" style="2" customWidth="1"/>
    <col min="12049" max="12049" width="13.28515625" style="2" customWidth="1"/>
    <col min="12050" max="12050" width="10.140625" style="2" customWidth="1"/>
    <col min="12051" max="12051" width="12.140625" style="2" customWidth="1"/>
    <col min="12052" max="12287" width="10.140625" style="2"/>
    <col min="12288" max="12288" width="6.5703125" style="2" customWidth="1"/>
    <col min="12289" max="12289" width="14.140625" style="2" customWidth="1"/>
    <col min="12290" max="12290" width="10.140625" style="2" customWidth="1"/>
    <col min="12291" max="12291" width="12.42578125" style="2" customWidth="1"/>
    <col min="12292" max="12292" width="14.5703125" style="2" customWidth="1"/>
    <col min="12293" max="12293" width="11.5703125" style="2" customWidth="1"/>
    <col min="12294" max="12297" width="10.140625" style="2" customWidth="1"/>
    <col min="12298" max="12298" width="14.140625" style="2" customWidth="1"/>
    <col min="12299" max="12299" width="12.140625" style="2" customWidth="1"/>
    <col min="12300" max="12300" width="4.5703125" style="2" customWidth="1"/>
    <col min="12301" max="12304" width="10.140625" style="2" customWidth="1"/>
    <col min="12305" max="12305" width="13.28515625" style="2" customWidth="1"/>
    <col min="12306" max="12306" width="10.140625" style="2" customWidth="1"/>
    <col min="12307" max="12307" width="12.140625" style="2" customWidth="1"/>
    <col min="12308" max="12543" width="10.140625" style="2"/>
    <col min="12544" max="12544" width="6.5703125" style="2" customWidth="1"/>
    <col min="12545" max="12545" width="14.140625" style="2" customWidth="1"/>
    <col min="12546" max="12546" width="10.140625" style="2" customWidth="1"/>
    <col min="12547" max="12547" width="12.42578125" style="2" customWidth="1"/>
    <col min="12548" max="12548" width="14.5703125" style="2" customWidth="1"/>
    <col min="12549" max="12549" width="11.5703125" style="2" customWidth="1"/>
    <col min="12550" max="12553" width="10.140625" style="2" customWidth="1"/>
    <col min="12554" max="12554" width="14.140625" style="2" customWidth="1"/>
    <col min="12555" max="12555" width="12.140625" style="2" customWidth="1"/>
    <col min="12556" max="12556" width="4.5703125" style="2" customWidth="1"/>
    <col min="12557" max="12560" width="10.140625" style="2" customWidth="1"/>
    <col min="12561" max="12561" width="13.28515625" style="2" customWidth="1"/>
    <col min="12562" max="12562" width="10.140625" style="2" customWidth="1"/>
    <col min="12563" max="12563" width="12.140625" style="2" customWidth="1"/>
    <col min="12564" max="12799" width="10.140625" style="2"/>
    <col min="12800" max="12800" width="6.5703125" style="2" customWidth="1"/>
    <col min="12801" max="12801" width="14.140625" style="2" customWidth="1"/>
    <col min="12802" max="12802" width="10.140625" style="2" customWidth="1"/>
    <col min="12803" max="12803" width="12.42578125" style="2" customWidth="1"/>
    <col min="12804" max="12804" width="14.5703125" style="2" customWidth="1"/>
    <col min="12805" max="12805" width="11.5703125" style="2" customWidth="1"/>
    <col min="12806" max="12809" width="10.140625" style="2" customWidth="1"/>
    <col min="12810" max="12810" width="14.140625" style="2" customWidth="1"/>
    <col min="12811" max="12811" width="12.140625" style="2" customWidth="1"/>
    <col min="12812" max="12812" width="4.5703125" style="2" customWidth="1"/>
    <col min="12813" max="12816" width="10.140625" style="2" customWidth="1"/>
    <col min="12817" max="12817" width="13.28515625" style="2" customWidth="1"/>
    <col min="12818" max="12818" width="10.140625" style="2" customWidth="1"/>
    <col min="12819" max="12819" width="12.140625" style="2" customWidth="1"/>
    <col min="12820" max="13055" width="10.140625" style="2"/>
    <col min="13056" max="13056" width="6.5703125" style="2" customWidth="1"/>
    <col min="13057" max="13057" width="14.140625" style="2" customWidth="1"/>
    <col min="13058" max="13058" width="10.140625" style="2" customWidth="1"/>
    <col min="13059" max="13059" width="12.42578125" style="2" customWidth="1"/>
    <col min="13060" max="13060" width="14.5703125" style="2" customWidth="1"/>
    <col min="13061" max="13061" width="11.5703125" style="2" customWidth="1"/>
    <col min="13062" max="13065" width="10.140625" style="2" customWidth="1"/>
    <col min="13066" max="13066" width="14.140625" style="2" customWidth="1"/>
    <col min="13067" max="13067" width="12.140625" style="2" customWidth="1"/>
    <col min="13068" max="13068" width="4.5703125" style="2" customWidth="1"/>
    <col min="13069" max="13072" width="10.140625" style="2" customWidth="1"/>
    <col min="13073" max="13073" width="13.28515625" style="2" customWidth="1"/>
    <col min="13074" max="13074" width="10.140625" style="2" customWidth="1"/>
    <col min="13075" max="13075" width="12.140625" style="2" customWidth="1"/>
    <col min="13076" max="13311" width="10.140625" style="2"/>
    <col min="13312" max="13312" width="6.5703125" style="2" customWidth="1"/>
    <col min="13313" max="13313" width="14.140625" style="2" customWidth="1"/>
    <col min="13314" max="13314" width="10.140625" style="2" customWidth="1"/>
    <col min="13315" max="13315" width="12.42578125" style="2" customWidth="1"/>
    <col min="13316" max="13316" width="14.5703125" style="2" customWidth="1"/>
    <col min="13317" max="13317" width="11.5703125" style="2" customWidth="1"/>
    <col min="13318" max="13321" width="10.140625" style="2" customWidth="1"/>
    <col min="13322" max="13322" width="14.140625" style="2" customWidth="1"/>
    <col min="13323" max="13323" width="12.140625" style="2" customWidth="1"/>
    <col min="13324" max="13324" width="4.5703125" style="2" customWidth="1"/>
    <col min="13325" max="13328" width="10.140625" style="2" customWidth="1"/>
    <col min="13329" max="13329" width="13.28515625" style="2" customWidth="1"/>
    <col min="13330" max="13330" width="10.140625" style="2" customWidth="1"/>
    <col min="13331" max="13331" width="12.140625" style="2" customWidth="1"/>
    <col min="13332" max="13567" width="10.140625" style="2"/>
    <col min="13568" max="13568" width="6.5703125" style="2" customWidth="1"/>
    <col min="13569" max="13569" width="14.140625" style="2" customWidth="1"/>
    <col min="13570" max="13570" width="10.140625" style="2" customWidth="1"/>
    <col min="13571" max="13571" width="12.42578125" style="2" customWidth="1"/>
    <col min="13572" max="13572" width="14.5703125" style="2" customWidth="1"/>
    <col min="13573" max="13573" width="11.5703125" style="2" customWidth="1"/>
    <col min="13574" max="13577" width="10.140625" style="2" customWidth="1"/>
    <col min="13578" max="13578" width="14.140625" style="2" customWidth="1"/>
    <col min="13579" max="13579" width="12.140625" style="2" customWidth="1"/>
    <col min="13580" max="13580" width="4.5703125" style="2" customWidth="1"/>
    <col min="13581" max="13584" width="10.140625" style="2" customWidth="1"/>
    <col min="13585" max="13585" width="13.28515625" style="2" customWidth="1"/>
    <col min="13586" max="13586" width="10.140625" style="2" customWidth="1"/>
    <col min="13587" max="13587" width="12.140625" style="2" customWidth="1"/>
    <col min="13588" max="13823" width="10.140625" style="2"/>
    <col min="13824" max="13824" width="6.5703125" style="2" customWidth="1"/>
    <col min="13825" max="13825" width="14.140625" style="2" customWidth="1"/>
    <col min="13826" max="13826" width="10.140625" style="2" customWidth="1"/>
    <col min="13827" max="13827" width="12.42578125" style="2" customWidth="1"/>
    <col min="13828" max="13828" width="14.5703125" style="2" customWidth="1"/>
    <col min="13829" max="13829" width="11.5703125" style="2" customWidth="1"/>
    <col min="13830" max="13833" width="10.140625" style="2" customWidth="1"/>
    <col min="13834" max="13834" width="14.140625" style="2" customWidth="1"/>
    <col min="13835" max="13835" width="12.140625" style="2" customWidth="1"/>
    <col min="13836" max="13836" width="4.5703125" style="2" customWidth="1"/>
    <col min="13837" max="13840" width="10.140625" style="2" customWidth="1"/>
    <col min="13841" max="13841" width="13.28515625" style="2" customWidth="1"/>
    <col min="13842" max="13842" width="10.140625" style="2" customWidth="1"/>
    <col min="13843" max="13843" width="12.140625" style="2" customWidth="1"/>
    <col min="13844" max="14079" width="10.140625" style="2"/>
    <col min="14080" max="14080" width="6.5703125" style="2" customWidth="1"/>
    <col min="14081" max="14081" width="14.140625" style="2" customWidth="1"/>
    <col min="14082" max="14082" width="10.140625" style="2" customWidth="1"/>
    <col min="14083" max="14083" width="12.42578125" style="2" customWidth="1"/>
    <col min="14084" max="14084" width="14.5703125" style="2" customWidth="1"/>
    <col min="14085" max="14085" width="11.5703125" style="2" customWidth="1"/>
    <col min="14086" max="14089" width="10.140625" style="2" customWidth="1"/>
    <col min="14090" max="14090" width="14.140625" style="2" customWidth="1"/>
    <col min="14091" max="14091" width="12.140625" style="2" customWidth="1"/>
    <col min="14092" max="14092" width="4.5703125" style="2" customWidth="1"/>
    <col min="14093" max="14096" width="10.140625" style="2" customWidth="1"/>
    <col min="14097" max="14097" width="13.28515625" style="2" customWidth="1"/>
    <col min="14098" max="14098" width="10.140625" style="2" customWidth="1"/>
    <col min="14099" max="14099" width="12.140625" style="2" customWidth="1"/>
    <col min="14100" max="14335" width="10.140625" style="2"/>
    <col min="14336" max="14336" width="6.5703125" style="2" customWidth="1"/>
    <col min="14337" max="14337" width="14.140625" style="2" customWidth="1"/>
    <col min="14338" max="14338" width="10.140625" style="2" customWidth="1"/>
    <col min="14339" max="14339" width="12.42578125" style="2" customWidth="1"/>
    <col min="14340" max="14340" width="14.5703125" style="2" customWidth="1"/>
    <col min="14341" max="14341" width="11.5703125" style="2" customWidth="1"/>
    <col min="14342" max="14345" width="10.140625" style="2" customWidth="1"/>
    <col min="14346" max="14346" width="14.140625" style="2" customWidth="1"/>
    <col min="14347" max="14347" width="12.140625" style="2" customWidth="1"/>
    <col min="14348" max="14348" width="4.5703125" style="2" customWidth="1"/>
    <col min="14349" max="14352" width="10.140625" style="2" customWidth="1"/>
    <col min="14353" max="14353" width="13.28515625" style="2" customWidth="1"/>
    <col min="14354" max="14354" width="10.140625" style="2" customWidth="1"/>
    <col min="14355" max="14355" width="12.140625" style="2" customWidth="1"/>
    <col min="14356" max="14591" width="10.140625" style="2"/>
    <col min="14592" max="14592" width="6.5703125" style="2" customWidth="1"/>
    <col min="14593" max="14593" width="14.140625" style="2" customWidth="1"/>
    <col min="14594" max="14594" width="10.140625" style="2" customWidth="1"/>
    <col min="14595" max="14595" width="12.42578125" style="2" customWidth="1"/>
    <col min="14596" max="14596" width="14.5703125" style="2" customWidth="1"/>
    <col min="14597" max="14597" width="11.5703125" style="2" customWidth="1"/>
    <col min="14598" max="14601" width="10.140625" style="2" customWidth="1"/>
    <col min="14602" max="14602" width="14.140625" style="2" customWidth="1"/>
    <col min="14603" max="14603" width="12.140625" style="2" customWidth="1"/>
    <col min="14604" max="14604" width="4.5703125" style="2" customWidth="1"/>
    <col min="14605" max="14608" width="10.140625" style="2" customWidth="1"/>
    <col min="14609" max="14609" width="13.28515625" style="2" customWidth="1"/>
    <col min="14610" max="14610" width="10.140625" style="2" customWidth="1"/>
    <col min="14611" max="14611" width="12.140625" style="2" customWidth="1"/>
    <col min="14612" max="14847" width="10.140625" style="2"/>
    <col min="14848" max="14848" width="6.5703125" style="2" customWidth="1"/>
    <col min="14849" max="14849" width="14.140625" style="2" customWidth="1"/>
    <col min="14850" max="14850" width="10.140625" style="2" customWidth="1"/>
    <col min="14851" max="14851" width="12.42578125" style="2" customWidth="1"/>
    <col min="14852" max="14852" width="14.5703125" style="2" customWidth="1"/>
    <col min="14853" max="14853" width="11.5703125" style="2" customWidth="1"/>
    <col min="14854" max="14857" width="10.140625" style="2" customWidth="1"/>
    <col min="14858" max="14858" width="14.140625" style="2" customWidth="1"/>
    <col min="14859" max="14859" width="12.140625" style="2" customWidth="1"/>
    <col min="14860" max="14860" width="4.5703125" style="2" customWidth="1"/>
    <col min="14861" max="14864" width="10.140625" style="2" customWidth="1"/>
    <col min="14865" max="14865" width="13.28515625" style="2" customWidth="1"/>
    <col min="14866" max="14866" width="10.140625" style="2" customWidth="1"/>
    <col min="14867" max="14867" width="12.140625" style="2" customWidth="1"/>
    <col min="14868" max="15103" width="10.140625" style="2"/>
    <col min="15104" max="15104" width="6.5703125" style="2" customWidth="1"/>
    <col min="15105" max="15105" width="14.140625" style="2" customWidth="1"/>
    <col min="15106" max="15106" width="10.140625" style="2" customWidth="1"/>
    <col min="15107" max="15107" width="12.42578125" style="2" customWidth="1"/>
    <col min="15108" max="15108" width="14.5703125" style="2" customWidth="1"/>
    <col min="15109" max="15109" width="11.5703125" style="2" customWidth="1"/>
    <col min="15110" max="15113" width="10.140625" style="2" customWidth="1"/>
    <col min="15114" max="15114" width="14.140625" style="2" customWidth="1"/>
    <col min="15115" max="15115" width="12.140625" style="2" customWidth="1"/>
    <col min="15116" max="15116" width="4.5703125" style="2" customWidth="1"/>
    <col min="15117" max="15120" width="10.140625" style="2" customWidth="1"/>
    <col min="15121" max="15121" width="13.28515625" style="2" customWidth="1"/>
    <col min="15122" max="15122" width="10.140625" style="2" customWidth="1"/>
    <col min="15123" max="15123" width="12.140625" style="2" customWidth="1"/>
    <col min="15124" max="15359" width="10.140625" style="2"/>
    <col min="15360" max="15360" width="6.5703125" style="2" customWidth="1"/>
    <col min="15361" max="15361" width="14.140625" style="2" customWidth="1"/>
    <col min="15362" max="15362" width="10.140625" style="2" customWidth="1"/>
    <col min="15363" max="15363" width="12.42578125" style="2" customWidth="1"/>
    <col min="15364" max="15364" width="14.5703125" style="2" customWidth="1"/>
    <col min="15365" max="15365" width="11.5703125" style="2" customWidth="1"/>
    <col min="15366" max="15369" width="10.140625" style="2" customWidth="1"/>
    <col min="15370" max="15370" width="14.140625" style="2" customWidth="1"/>
    <col min="15371" max="15371" width="12.140625" style="2" customWidth="1"/>
    <col min="15372" max="15372" width="4.5703125" style="2" customWidth="1"/>
    <col min="15373" max="15376" width="10.140625" style="2" customWidth="1"/>
    <col min="15377" max="15377" width="13.28515625" style="2" customWidth="1"/>
    <col min="15378" max="15378" width="10.140625" style="2" customWidth="1"/>
    <col min="15379" max="15379" width="12.140625" style="2" customWidth="1"/>
    <col min="15380" max="15615" width="10.140625" style="2"/>
    <col min="15616" max="15616" width="6.5703125" style="2" customWidth="1"/>
    <col min="15617" max="15617" width="14.140625" style="2" customWidth="1"/>
    <col min="15618" max="15618" width="10.140625" style="2" customWidth="1"/>
    <col min="15619" max="15619" width="12.42578125" style="2" customWidth="1"/>
    <col min="15620" max="15620" width="14.5703125" style="2" customWidth="1"/>
    <col min="15621" max="15621" width="11.5703125" style="2" customWidth="1"/>
    <col min="15622" max="15625" width="10.140625" style="2" customWidth="1"/>
    <col min="15626" max="15626" width="14.140625" style="2" customWidth="1"/>
    <col min="15627" max="15627" width="12.140625" style="2" customWidth="1"/>
    <col min="15628" max="15628" width="4.5703125" style="2" customWidth="1"/>
    <col min="15629" max="15632" width="10.140625" style="2" customWidth="1"/>
    <col min="15633" max="15633" width="13.28515625" style="2" customWidth="1"/>
    <col min="15634" max="15634" width="10.140625" style="2" customWidth="1"/>
    <col min="15635" max="15635" width="12.140625" style="2" customWidth="1"/>
    <col min="15636" max="15871" width="10.140625" style="2"/>
    <col min="15872" max="15872" width="6.5703125" style="2" customWidth="1"/>
    <col min="15873" max="15873" width="14.140625" style="2" customWidth="1"/>
    <col min="15874" max="15874" width="10.140625" style="2" customWidth="1"/>
    <col min="15875" max="15875" width="12.42578125" style="2" customWidth="1"/>
    <col min="15876" max="15876" width="14.5703125" style="2" customWidth="1"/>
    <col min="15877" max="15877" width="11.5703125" style="2" customWidth="1"/>
    <col min="15878" max="15881" width="10.140625" style="2" customWidth="1"/>
    <col min="15882" max="15882" width="14.140625" style="2" customWidth="1"/>
    <col min="15883" max="15883" width="12.140625" style="2" customWidth="1"/>
    <col min="15884" max="15884" width="4.5703125" style="2" customWidth="1"/>
    <col min="15885" max="15888" width="10.140625" style="2" customWidth="1"/>
    <col min="15889" max="15889" width="13.28515625" style="2" customWidth="1"/>
    <col min="15890" max="15890" width="10.140625" style="2" customWidth="1"/>
    <col min="15891" max="15891" width="12.140625" style="2" customWidth="1"/>
    <col min="15892" max="16127" width="10.140625" style="2"/>
    <col min="16128" max="16128" width="6.5703125" style="2" customWidth="1"/>
    <col min="16129" max="16129" width="14.140625" style="2" customWidth="1"/>
    <col min="16130" max="16130" width="10.140625" style="2" customWidth="1"/>
    <col min="16131" max="16131" width="12.42578125" style="2" customWidth="1"/>
    <col min="16132" max="16132" width="14.5703125" style="2" customWidth="1"/>
    <col min="16133" max="16133" width="11.5703125" style="2" customWidth="1"/>
    <col min="16134" max="16137" width="10.140625" style="2" customWidth="1"/>
    <col min="16138" max="16138" width="14.140625" style="2" customWidth="1"/>
    <col min="16139" max="16139" width="12.140625" style="2" customWidth="1"/>
    <col min="16140" max="16140" width="4.5703125" style="2" customWidth="1"/>
    <col min="16141" max="16144" width="10.140625" style="2" customWidth="1"/>
    <col min="16145" max="16145" width="13.28515625" style="2" customWidth="1"/>
    <col min="16146" max="16146" width="10.140625" style="2" customWidth="1"/>
    <col min="16147" max="16147" width="12.140625" style="2" customWidth="1"/>
    <col min="16148" max="16384" width="10.140625" style="2"/>
  </cols>
  <sheetData>
    <row r="1" spans="1:19" ht="15" customHeight="1" x14ac:dyDescent="0.25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9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9" x14ac:dyDescent="0.25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9" s="5" customFormat="1" ht="12" x14ac:dyDescent="0.2">
      <c r="A4" s="64"/>
      <c r="B4" s="64"/>
      <c r="C4" s="64"/>
      <c r="D4" s="64"/>
      <c r="E4" s="64"/>
      <c r="F4" s="64"/>
      <c r="G4" s="64"/>
      <c r="H4" s="64"/>
      <c r="I4" s="64"/>
      <c r="J4" s="64"/>
      <c r="Q4" s="6"/>
      <c r="S4" s="7"/>
    </row>
    <row r="5" spans="1:19" s="5" customFormat="1" ht="12" x14ac:dyDescent="0.2">
      <c r="A5" s="120" t="s">
        <v>63</v>
      </c>
      <c r="B5" s="120"/>
      <c r="C5" s="120"/>
      <c r="D5" s="120"/>
      <c r="E5" s="120"/>
      <c r="F5" s="120"/>
      <c r="G5" s="120"/>
      <c r="H5" s="120"/>
      <c r="I5" s="120"/>
      <c r="J5" s="120"/>
      <c r="Q5" s="6"/>
      <c r="S5" s="7"/>
    </row>
    <row r="6" spans="1:19" s="5" customFormat="1" ht="14.25" customHeight="1" x14ac:dyDescent="0.2">
      <c r="A6" s="65" t="s">
        <v>41</v>
      </c>
      <c r="B6" s="66"/>
      <c r="C6" s="66"/>
      <c r="D6" s="66"/>
      <c r="E6" s="66"/>
      <c r="F6" s="66"/>
      <c r="G6" s="66" t="s">
        <v>43</v>
      </c>
      <c r="H6" s="67"/>
      <c r="I6" s="68"/>
      <c r="J6" s="69">
        <v>11209.01</v>
      </c>
      <c r="Q6" s="6"/>
      <c r="S6" s="7"/>
    </row>
    <row r="7" spans="1:19" s="5" customFormat="1" ht="14.25" customHeight="1" x14ac:dyDescent="0.2">
      <c r="A7" s="65"/>
      <c r="B7" s="66"/>
      <c r="C7" s="66"/>
      <c r="D7" s="66"/>
      <c r="E7" s="66"/>
      <c r="F7" s="66"/>
      <c r="G7" s="66" t="s">
        <v>44</v>
      </c>
      <c r="H7" s="67"/>
      <c r="I7" s="68"/>
      <c r="J7" s="69">
        <v>0</v>
      </c>
      <c r="Q7" s="6"/>
      <c r="S7" s="7"/>
    </row>
    <row r="8" spans="1:19" s="5" customFormat="1" ht="12" x14ac:dyDescent="0.2">
      <c r="A8" s="65"/>
      <c r="B8" s="66"/>
      <c r="C8" s="66"/>
      <c r="D8" s="66"/>
      <c r="E8" s="66"/>
      <c r="F8" s="66"/>
      <c r="G8" s="66" t="s">
        <v>0</v>
      </c>
      <c r="H8" s="70"/>
      <c r="I8" s="68"/>
      <c r="J8" s="71">
        <f>SUM(J6:J7)</f>
        <v>11209.01</v>
      </c>
      <c r="Q8" s="6"/>
      <c r="S8" s="7"/>
    </row>
    <row r="9" spans="1:19" s="5" customFormat="1" ht="12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Q9" s="6"/>
      <c r="S9" s="7"/>
    </row>
    <row r="10" spans="1:19" s="5" customFormat="1" ht="12" x14ac:dyDescent="0.2">
      <c r="A10" s="72" t="s">
        <v>1</v>
      </c>
      <c r="B10" s="73"/>
      <c r="C10" s="73"/>
      <c r="D10" s="73"/>
      <c r="E10" s="73"/>
      <c r="F10" s="73"/>
      <c r="G10" s="73"/>
      <c r="H10" s="73"/>
      <c r="I10" s="66"/>
      <c r="J10" s="68"/>
      <c r="Q10" s="6"/>
      <c r="S10" s="7"/>
    </row>
    <row r="11" spans="1:19" s="5" customFormat="1" ht="50.25" x14ac:dyDescent="0.2">
      <c r="A11" s="121"/>
      <c r="B11" s="122"/>
      <c r="C11" s="122"/>
      <c r="D11" s="122"/>
      <c r="E11" s="122"/>
      <c r="F11" s="122"/>
      <c r="G11" s="66"/>
      <c r="H11" s="68"/>
      <c r="I11" s="74" t="s">
        <v>2</v>
      </c>
      <c r="J11" s="74" t="s">
        <v>74</v>
      </c>
      <c r="Q11" s="6"/>
      <c r="S11" s="7"/>
    </row>
    <row r="12" spans="1:19" s="5" customFormat="1" ht="12" x14ac:dyDescent="0.2">
      <c r="A12" s="75" t="s">
        <v>3</v>
      </c>
      <c r="B12" s="66"/>
      <c r="C12" s="66"/>
      <c r="D12" s="66"/>
      <c r="E12" s="66"/>
      <c r="F12" s="66"/>
      <c r="G12" s="66"/>
      <c r="H12" s="76"/>
      <c r="I12" s="77">
        <f>J6/16</f>
        <v>700.56312500000001</v>
      </c>
      <c r="J12" s="77"/>
      <c r="Q12" s="6"/>
      <c r="S12" s="7"/>
    </row>
    <row r="13" spans="1:19" s="5" customFormat="1" ht="12" x14ac:dyDescent="0.2">
      <c r="A13" s="75" t="s">
        <v>4</v>
      </c>
      <c r="B13" s="68"/>
      <c r="C13" s="78">
        <v>1</v>
      </c>
      <c r="D13" s="66"/>
      <c r="E13" s="66"/>
      <c r="F13" s="68"/>
      <c r="G13" s="70">
        <f>I12*100/100</f>
        <v>700.56312500000001</v>
      </c>
      <c r="H13" s="79"/>
      <c r="I13" s="73"/>
      <c r="J13" s="76"/>
      <c r="K13" s="8"/>
      <c r="Q13" s="6"/>
      <c r="S13" s="7"/>
    </row>
    <row r="14" spans="1:19" s="5" customFormat="1" ht="12" x14ac:dyDescent="0.2">
      <c r="A14" s="75" t="s">
        <v>5</v>
      </c>
      <c r="B14" s="68"/>
      <c r="C14" s="80">
        <v>0.9</v>
      </c>
      <c r="D14" s="81"/>
      <c r="E14" s="81"/>
      <c r="F14" s="82"/>
      <c r="G14" s="70">
        <f>I12*90/100</f>
        <v>630.50681250000002</v>
      </c>
      <c r="H14" s="83"/>
      <c r="I14" s="64"/>
      <c r="J14" s="84"/>
      <c r="Q14" s="6"/>
      <c r="S14" s="7"/>
    </row>
    <row r="15" spans="1:19" s="5" customFormat="1" ht="12" x14ac:dyDescent="0.2">
      <c r="A15" s="75" t="s">
        <v>6</v>
      </c>
      <c r="B15" s="68"/>
      <c r="C15" s="80">
        <v>0.8</v>
      </c>
      <c r="D15" s="81"/>
      <c r="E15" s="81"/>
      <c r="F15" s="82"/>
      <c r="G15" s="70">
        <f>I12*80/100</f>
        <v>560.45050000000003</v>
      </c>
      <c r="H15" s="83"/>
      <c r="I15" s="64"/>
      <c r="J15" s="84"/>
      <c r="Q15" s="6"/>
      <c r="S15" s="7"/>
    </row>
    <row r="16" spans="1:19" s="5" customFormat="1" ht="12" x14ac:dyDescent="0.2">
      <c r="A16" s="75" t="s">
        <v>7</v>
      </c>
      <c r="B16" s="68"/>
      <c r="C16" s="80">
        <v>0.6</v>
      </c>
      <c r="D16" s="81"/>
      <c r="E16" s="81"/>
      <c r="F16" s="82"/>
      <c r="G16" s="70">
        <f>I12*60/100</f>
        <v>420.337875</v>
      </c>
      <c r="H16" s="83"/>
      <c r="I16" s="64"/>
      <c r="J16" s="84"/>
      <c r="Q16" s="6"/>
      <c r="S16" s="7"/>
    </row>
    <row r="17" spans="1:19" x14ac:dyDescent="0.25">
      <c r="A17" s="75" t="s">
        <v>8</v>
      </c>
      <c r="B17" s="85"/>
      <c r="C17" s="80">
        <v>0</v>
      </c>
      <c r="D17" s="86"/>
      <c r="E17" s="81"/>
      <c r="F17" s="87"/>
      <c r="G17" s="70">
        <f>I12*0/100</f>
        <v>0</v>
      </c>
      <c r="H17" s="88"/>
      <c r="I17" s="89"/>
      <c r="J17" s="87"/>
    </row>
    <row r="19" spans="1:19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9"/>
      <c r="L19" s="9"/>
      <c r="M19" s="9"/>
      <c r="N19" s="9"/>
      <c r="O19" s="9"/>
      <c r="P19" s="9"/>
      <c r="Q19" s="9"/>
      <c r="R19" s="9"/>
      <c r="S19" s="10"/>
    </row>
    <row r="20" spans="1:19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20.25" customHeight="1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1"/>
      <c r="L21" s="11"/>
      <c r="M21" s="11"/>
      <c r="N21" s="11"/>
      <c r="O21" s="11"/>
      <c r="P21" s="11"/>
      <c r="Q21" s="11"/>
      <c r="R21" s="11"/>
      <c r="S21" s="12"/>
    </row>
    <row r="22" spans="1:19" ht="33.75" x14ac:dyDescent="0.25">
      <c r="A22" s="14" t="s">
        <v>9</v>
      </c>
      <c r="B22" s="15" t="s">
        <v>10</v>
      </c>
      <c r="C22" s="16" t="s">
        <v>11</v>
      </c>
      <c r="D22" s="15" t="s">
        <v>12</v>
      </c>
      <c r="E22" s="15" t="s">
        <v>13</v>
      </c>
      <c r="F22" s="17" t="s">
        <v>14</v>
      </c>
      <c r="G22" s="16" t="s">
        <v>45</v>
      </c>
      <c r="H22" s="16" t="s">
        <v>15</v>
      </c>
      <c r="I22" s="16" t="s">
        <v>16</v>
      </c>
      <c r="J22" s="18" t="s">
        <v>53</v>
      </c>
      <c r="L22" s="19"/>
    </row>
    <row r="23" spans="1:19" x14ac:dyDescent="0.25">
      <c r="A23" s="13" t="s">
        <v>76</v>
      </c>
      <c r="B23" s="90">
        <v>99.75</v>
      </c>
      <c r="C23" s="16"/>
      <c r="D23" s="20" t="s">
        <v>64</v>
      </c>
      <c r="E23" s="90">
        <v>99.75</v>
      </c>
      <c r="F23" s="93">
        <v>1</v>
      </c>
      <c r="G23" s="94">
        <f>+G13</f>
        <v>700.56312500000001</v>
      </c>
      <c r="H23" s="95">
        <v>0</v>
      </c>
      <c r="I23" s="96">
        <f t="shared" ref="I23" si="0">G23/365*H23</f>
        <v>0</v>
      </c>
      <c r="J23" s="97">
        <f t="shared" ref="J23:J25" si="1">G23-I23</f>
        <v>700.56312500000001</v>
      </c>
      <c r="L23" s="19"/>
    </row>
    <row r="24" spans="1:19" x14ac:dyDescent="0.25">
      <c r="A24" s="13" t="s">
        <v>76</v>
      </c>
      <c r="B24" s="90">
        <v>98.41</v>
      </c>
      <c r="C24" s="16"/>
      <c r="D24" s="20" t="s">
        <v>64</v>
      </c>
      <c r="E24" s="90">
        <v>98.41</v>
      </c>
      <c r="F24" s="93">
        <v>1</v>
      </c>
      <c r="G24" s="94">
        <f>+G13</f>
        <v>700.56312500000001</v>
      </c>
      <c r="H24" s="95">
        <v>3</v>
      </c>
      <c r="I24" s="96">
        <f>G24/365*H24</f>
        <v>5.7580530821917808</v>
      </c>
      <c r="J24" s="97">
        <f t="shared" si="1"/>
        <v>694.80507191780828</v>
      </c>
      <c r="L24" s="19"/>
    </row>
    <row r="25" spans="1:19" x14ac:dyDescent="0.25">
      <c r="A25" s="13" t="s">
        <v>76</v>
      </c>
      <c r="B25" s="90">
        <v>94.53</v>
      </c>
      <c r="C25" s="16"/>
      <c r="D25" s="20" t="s">
        <v>64</v>
      </c>
      <c r="E25" s="90">
        <v>94.53</v>
      </c>
      <c r="F25" s="93">
        <v>1</v>
      </c>
      <c r="G25" s="94">
        <f>+G13</f>
        <v>700.56312500000001</v>
      </c>
      <c r="H25" s="95">
        <v>0</v>
      </c>
      <c r="I25" s="96">
        <f>G25/365*H25</f>
        <v>0</v>
      </c>
      <c r="J25" s="97">
        <f t="shared" si="1"/>
        <v>700.56312500000001</v>
      </c>
      <c r="L25" s="19"/>
    </row>
    <row r="26" spans="1:19" x14ac:dyDescent="0.25">
      <c r="A26" s="13" t="s">
        <v>76</v>
      </c>
      <c r="B26" s="90">
        <v>93.8</v>
      </c>
      <c r="C26" s="16"/>
      <c r="D26" s="20" t="s">
        <v>64</v>
      </c>
      <c r="E26" s="90">
        <v>93.8</v>
      </c>
      <c r="F26" s="93">
        <v>1</v>
      </c>
      <c r="G26" s="94">
        <f>+G13</f>
        <v>700.56312500000001</v>
      </c>
      <c r="H26" s="95">
        <v>0</v>
      </c>
      <c r="I26" s="96">
        <f t="shared" ref="I26:I38" si="2">G26/365*H26</f>
        <v>0</v>
      </c>
      <c r="J26" s="97">
        <f>G26-I26</f>
        <v>700.56312500000001</v>
      </c>
      <c r="L26" s="19"/>
    </row>
    <row r="27" spans="1:19" x14ac:dyDescent="0.25">
      <c r="A27" s="13" t="s">
        <v>76</v>
      </c>
      <c r="B27" s="90">
        <v>89.02</v>
      </c>
      <c r="C27" s="16"/>
      <c r="D27" s="20" t="s">
        <v>64</v>
      </c>
      <c r="E27" s="90">
        <v>89.02</v>
      </c>
      <c r="F27" s="93">
        <v>0.9</v>
      </c>
      <c r="G27" s="94">
        <f>+G14</f>
        <v>630.50681250000002</v>
      </c>
      <c r="H27" s="95">
        <v>0</v>
      </c>
      <c r="I27" s="96">
        <f t="shared" ref="I27" si="3">G27/365*H27</f>
        <v>0</v>
      </c>
      <c r="J27" s="97">
        <f>(G27-I27)/36*29</f>
        <v>507.90826562500001</v>
      </c>
      <c r="K27" s="1" t="s">
        <v>60</v>
      </c>
      <c r="L27" s="19"/>
    </row>
    <row r="28" spans="1:19" x14ac:dyDescent="0.25">
      <c r="A28" s="13" t="s">
        <v>76</v>
      </c>
      <c r="B28" s="90">
        <v>88.75</v>
      </c>
      <c r="C28" s="23"/>
      <c r="D28" s="20" t="s">
        <v>64</v>
      </c>
      <c r="E28" s="90">
        <v>88.75</v>
      </c>
      <c r="F28" s="93">
        <v>0.9</v>
      </c>
      <c r="G28" s="94">
        <f>+G14</f>
        <v>630.50681250000002</v>
      </c>
      <c r="H28" s="95">
        <v>3</v>
      </c>
      <c r="I28" s="96">
        <f>G28/365*H28</f>
        <v>5.1822477739726027</v>
      </c>
      <c r="J28" s="97">
        <f>G28-I28</f>
        <v>625.32456472602746</v>
      </c>
      <c r="L28" s="19"/>
    </row>
    <row r="29" spans="1:19" x14ac:dyDescent="0.25">
      <c r="A29" s="13" t="s">
        <v>76</v>
      </c>
      <c r="B29" s="90">
        <v>88.7</v>
      </c>
      <c r="C29" s="23"/>
      <c r="D29" s="20" t="s">
        <v>64</v>
      </c>
      <c r="E29" s="90">
        <v>88.7</v>
      </c>
      <c r="F29" s="93">
        <v>0.9</v>
      </c>
      <c r="G29" s="94">
        <f>+G14</f>
        <v>630.50681250000002</v>
      </c>
      <c r="H29" s="95">
        <v>3</v>
      </c>
      <c r="I29" s="96">
        <f>G29/365*H29</f>
        <v>5.1822477739726027</v>
      </c>
      <c r="J29" s="97">
        <f t="shared" ref="J29" si="4">G29-I29</f>
        <v>625.32456472602746</v>
      </c>
      <c r="L29" s="19"/>
    </row>
    <row r="30" spans="1:19" x14ac:dyDescent="0.25">
      <c r="A30" s="13" t="s">
        <v>76</v>
      </c>
      <c r="B30" s="90">
        <f>(91.1+85.24)/2</f>
        <v>88.169999999999987</v>
      </c>
      <c r="C30" s="16"/>
      <c r="D30" s="20" t="s">
        <v>64</v>
      </c>
      <c r="E30" s="90">
        <f>(91.1+85.24)/2</f>
        <v>88.169999999999987</v>
      </c>
      <c r="F30" s="93">
        <v>0.9</v>
      </c>
      <c r="G30" s="94">
        <f>+G14</f>
        <v>630.50681250000002</v>
      </c>
      <c r="H30" s="95">
        <v>0</v>
      </c>
      <c r="I30" s="96">
        <f>G30/365*H30</f>
        <v>0</v>
      </c>
      <c r="J30" s="97">
        <f>(G30-I30)/12*10</f>
        <v>525.42234374999998</v>
      </c>
      <c r="K30" s="1" t="s">
        <v>72</v>
      </c>
      <c r="L30" s="19"/>
    </row>
    <row r="31" spans="1:19" x14ac:dyDescent="0.25">
      <c r="A31" s="13" t="s">
        <v>76</v>
      </c>
      <c r="B31" s="90">
        <v>87.3</v>
      </c>
      <c r="C31" s="16"/>
      <c r="D31" s="20" t="s">
        <v>64</v>
      </c>
      <c r="E31" s="90">
        <v>87.3</v>
      </c>
      <c r="F31" s="93">
        <v>0.9</v>
      </c>
      <c r="G31" s="94">
        <f>+G14</f>
        <v>630.50681250000002</v>
      </c>
      <c r="H31" s="95">
        <v>15</v>
      </c>
      <c r="I31" s="96">
        <f>G31/365*H31</f>
        <v>25.911238869863013</v>
      </c>
      <c r="J31" s="97">
        <f>G31-I31</f>
        <v>604.59557363013698</v>
      </c>
      <c r="L31" s="19"/>
    </row>
    <row r="32" spans="1:19" x14ac:dyDescent="0.25">
      <c r="A32" s="13" t="s">
        <v>76</v>
      </c>
      <c r="B32" s="90">
        <v>84.68</v>
      </c>
      <c r="C32" s="23"/>
      <c r="D32" s="20" t="s">
        <v>65</v>
      </c>
      <c r="E32" s="90">
        <v>84.68</v>
      </c>
      <c r="F32" s="93">
        <v>0.9</v>
      </c>
      <c r="G32" s="94">
        <f>+G14</f>
        <v>630.50681250000002</v>
      </c>
      <c r="H32" s="95">
        <v>11</v>
      </c>
      <c r="I32" s="96">
        <f t="shared" ref="I32" si="5">G32/365*H32</f>
        <v>19.001575171232876</v>
      </c>
      <c r="J32" s="97">
        <f>(G32-I32)/36*30</f>
        <v>509.58769777397259</v>
      </c>
      <c r="K32" s="1" t="s">
        <v>61</v>
      </c>
      <c r="L32" s="22"/>
      <c r="M32" s="22"/>
    </row>
    <row r="33" spans="1:13" x14ac:dyDescent="0.25">
      <c r="A33" s="13" t="s">
        <v>76</v>
      </c>
      <c r="B33" s="90">
        <v>83.38</v>
      </c>
      <c r="C33" s="16"/>
      <c r="D33" s="20" t="s">
        <v>64</v>
      </c>
      <c r="E33" s="90">
        <v>83.38</v>
      </c>
      <c r="F33" s="93">
        <v>0.9</v>
      </c>
      <c r="G33" s="94">
        <f>+G14</f>
        <v>630.50681250000002</v>
      </c>
      <c r="H33" s="95">
        <v>31</v>
      </c>
      <c r="I33" s="96">
        <f t="shared" ref="I33" si="6">G33/365*H33</f>
        <v>53.549893664383561</v>
      </c>
      <c r="J33" s="97">
        <f t="shared" ref="J33" si="7">G33-I33</f>
        <v>576.95691883561642</v>
      </c>
      <c r="L33" s="19"/>
    </row>
    <row r="34" spans="1:13" x14ac:dyDescent="0.25">
      <c r="A34" s="13" t="s">
        <v>76</v>
      </c>
      <c r="B34" s="90">
        <v>79.599999999999994</v>
      </c>
      <c r="C34" s="23"/>
      <c r="D34" s="20" t="s">
        <v>64</v>
      </c>
      <c r="E34" s="90">
        <v>79.599999999999994</v>
      </c>
      <c r="F34" s="93">
        <v>0.9</v>
      </c>
      <c r="G34" s="94">
        <f>+G14</f>
        <v>630.50681250000002</v>
      </c>
      <c r="H34" s="95">
        <v>0</v>
      </c>
      <c r="I34" s="96">
        <f>G34/365*H34</f>
        <v>0</v>
      </c>
      <c r="J34" s="97">
        <f>(G34-I34)/36*18</f>
        <v>315.25340625000001</v>
      </c>
      <c r="K34" s="1" t="s">
        <v>66</v>
      </c>
      <c r="L34" s="19"/>
    </row>
    <row r="35" spans="1:13" x14ac:dyDescent="0.25">
      <c r="A35" s="13" t="s">
        <v>76</v>
      </c>
      <c r="B35" s="90">
        <v>72.53</v>
      </c>
      <c r="C35" s="23"/>
      <c r="D35" s="20" t="s">
        <v>67</v>
      </c>
      <c r="E35" s="90">
        <v>72.53</v>
      </c>
      <c r="F35" s="93">
        <v>0.9</v>
      </c>
      <c r="G35" s="94">
        <f>+G14</f>
        <v>630.50681250000002</v>
      </c>
      <c r="H35" s="95">
        <v>1</v>
      </c>
      <c r="I35" s="96">
        <f>G35/365*H35</f>
        <v>1.7274159246575342</v>
      </c>
      <c r="J35" s="97">
        <f>(G35-I35)/12*10</f>
        <v>523.9828304794521</v>
      </c>
      <c r="K35" s="1" t="s">
        <v>72</v>
      </c>
      <c r="M35" s="22"/>
    </row>
    <row r="36" spans="1:13" x14ac:dyDescent="0.25">
      <c r="A36" s="13" t="s">
        <v>76</v>
      </c>
      <c r="B36" s="90">
        <v>50.5</v>
      </c>
      <c r="C36" s="16"/>
      <c r="D36" s="20" t="s">
        <v>64</v>
      </c>
      <c r="E36" s="90">
        <v>50.5</v>
      </c>
      <c r="F36" s="93">
        <v>0.8</v>
      </c>
      <c r="G36" s="94">
        <f>+G15</f>
        <v>560.45050000000003</v>
      </c>
      <c r="H36" s="95">
        <v>3</v>
      </c>
      <c r="I36" s="96">
        <f>G36/365*H36</f>
        <v>4.6064424657534246</v>
      </c>
      <c r="J36" s="97">
        <f t="shared" ref="J36" si="8">G36-I36</f>
        <v>555.84405753424664</v>
      </c>
      <c r="L36" s="19"/>
    </row>
    <row r="37" spans="1:13" x14ac:dyDescent="0.25">
      <c r="A37" s="13" t="s">
        <v>76</v>
      </c>
      <c r="B37" s="90">
        <v>55.46</v>
      </c>
      <c r="C37" s="23"/>
      <c r="D37" s="20" t="s">
        <v>64</v>
      </c>
      <c r="E37" s="90">
        <v>55.46</v>
      </c>
      <c r="F37" s="93">
        <v>0.8</v>
      </c>
      <c r="G37" s="94">
        <v>560.45000000000005</v>
      </c>
      <c r="H37" s="95">
        <v>32</v>
      </c>
      <c r="I37" s="96">
        <f>G37/365*H37</f>
        <v>49.135342465753432</v>
      </c>
      <c r="J37" s="97">
        <f>G37-I37</f>
        <v>511.31465753424663</v>
      </c>
      <c r="L37" s="19"/>
    </row>
    <row r="38" spans="1:13" x14ac:dyDescent="0.25">
      <c r="A38" s="13" t="s">
        <v>76</v>
      </c>
      <c r="B38" s="90">
        <v>44</v>
      </c>
      <c r="C38" s="23"/>
      <c r="D38" s="20" t="s">
        <v>64</v>
      </c>
      <c r="E38" s="90">
        <v>44</v>
      </c>
      <c r="F38" s="93">
        <v>0.6</v>
      </c>
      <c r="G38" s="94">
        <f>+G16</f>
        <v>420.337875</v>
      </c>
      <c r="H38" s="95">
        <v>0</v>
      </c>
      <c r="I38" s="96">
        <f t="shared" si="2"/>
        <v>0</v>
      </c>
      <c r="J38" s="97">
        <f>(G38-I38)</f>
        <v>420.337875</v>
      </c>
      <c r="L38" s="19"/>
    </row>
    <row r="39" spans="1:13" x14ac:dyDescent="0.25">
      <c r="A39" s="13" t="s">
        <v>76</v>
      </c>
      <c r="B39" s="90">
        <v>23.5</v>
      </c>
      <c r="C39" s="23"/>
      <c r="D39" s="20" t="s">
        <v>70</v>
      </c>
      <c r="E39" s="90">
        <v>23.5</v>
      </c>
      <c r="F39" s="93">
        <v>0.6</v>
      </c>
      <c r="G39" s="94">
        <f>+G16</f>
        <v>420.337875</v>
      </c>
      <c r="H39" s="95">
        <v>0</v>
      </c>
      <c r="I39" s="96">
        <f>G39/365*H39</f>
        <v>0</v>
      </c>
      <c r="J39" s="97">
        <f>(G39-I39)/12*1</f>
        <v>35.028156250000002</v>
      </c>
      <c r="K39" s="1" t="s">
        <v>73</v>
      </c>
      <c r="L39" s="19"/>
    </row>
    <row r="40" spans="1:13" x14ac:dyDescent="0.25">
      <c r="A40" s="13" t="s">
        <v>76</v>
      </c>
      <c r="B40" s="90">
        <v>23.5</v>
      </c>
      <c r="C40" s="23"/>
      <c r="D40" s="20" t="s">
        <v>71</v>
      </c>
      <c r="E40" s="90">
        <v>23.5</v>
      </c>
      <c r="F40" s="93">
        <v>0.6</v>
      </c>
      <c r="G40" s="94">
        <f>+G16</f>
        <v>420.337875</v>
      </c>
      <c r="H40" s="95">
        <v>0</v>
      </c>
      <c r="I40" s="96">
        <f>G40/365*H40</f>
        <v>0</v>
      </c>
      <c r="J40" s="97">
        <f>(G40-I40)/12*1</f>
        <v>35.028156250000002</v>
      </c>
      <c r="K40" s="1" t="s">
        <v>73</v>
      </c>
    </row>
    <row r="41" spans="1:13" x14ac:dyDescent="0.25">
      <c r="B41" s="91"/>
      <c r="F41" s="93"/>
      <c r="G41" s="98">
        <f>SUM(G23:G40)</f>
        <v>10858.727937499998</v>
      </c>
      <c r="H41" s="99"/>
      <c r="I41" s="100">
        <f>SUM(I23:I40)</f>
        <v>170.05445719178084</v>
      </c>
      <c r="J41" s="98">
        <f>SUM(J23:J40)</f>
        <v>9168.4035152825327</v>
      </c>
      <c r="K41" s="21"/>
      <c r="L41" s="22"/>
      <c r="M41" s="22"/>
    </row>
    <row r="42" spans="1:13" x14ac:dyDescent="0.25">
      <c r="A42" s="53"/>
      <c r="B42" s="54"/>
      <c r="C42" s="55"/>
      <c r="D42" s="1"/>
      <c r="E42" s="54"/>
      <c r="F42" s="56"/>
      <c r="G42" s="57"/>
      <c r="H42" s="58"/>
      <c r="I42" s="59"/>
      <c r="J42" s="60"/>
    </row>
    <row r="43" spans="1:13" x14ac:dyDescent="0.25">
      <c r="A43" s="53"/>
      <c r="B43" s="54"/>
      <c r="C43" s="55"/>
      <c r="D43" s="1"/>
      <c r="E43" s="54"/>
      <c r="F43" s="56"/>
      <c r="G43" s="57"/>
      <c r="H43" s="58"/>
      <c r="J43" s="60"/>
    </row>
    <row r="44" spans="1:13" x14ac:dyDescent="0.25">
      <c r="A44" s="101"/>
      <c r="B44" s="101"/>
      <c r="C44" s="101"/>
      <c r="D44" s="102">
        <f>J6</f>
        <v>11209.01</v>
      </c>
    </row>
    <row r="45" spans="1:13" x14ac:dyDescent="0.25">
      <c r="A45" s="101"/>
      <c r="B45" s="101"/>
      <c r="C45" s="101"/>
      <c r="D45" s="103">
        <f>+I41</f>
        <v>170.05445719178084</v>
      </c>
    </row>
    <row r="46" spans="1:13" x14ac:dyDescent="0.25">
      <c r="A46" s="101"/>
      <c r="B46" s="101"/>
      <c r="C46" s="101"/>
      <c r="D46" s="102">
        <f>+J41</f>
        <v>9168.4035152825327</v>
      </c>
    </row>
    <row r="47" spans="1:13" x14ac:dyDescent="0.25">
      <c r="A47" s="101"/>
      <c r="B47" s="101"/>
      <c r="C47" s="101"/>
      <c r="D47" s="102">
        <f>D44-D45-D46</f>
        <v>1870.5520275256858</v>
      </c>
    </row>
    <row r="48" spans="1:13" x14ac:dyDescent="0.25">
      <c r="D48" s="61"/>
    </row>
    <row r="49" spans="1:19" x14ac:dyDescent="0.25">
      <c r="D49" s="1"/>
      <c r="E49" s="1"/>
      <c r="F49" s="1"/>
      <c r="G49" s="1"/>
      <c r="H49" s="1"/>
      <c r="J49" s="2"/>
      <c r="K49" s="2"/>
      <c r="L49" s="3"/>
      <c r="M49" s="2"/>
      <c r="N49" s="4"/>
      <c r="Q49" s="2"/>
      <c r="S49" s="2"/>
    </row>
    <row r="50" spans="1:19" x14ac:dyDescent="0.25">
      <c r="A50" s="62"/>
      <c r="B50" s="62"/>
      <c r="C50" s="62"/>
      <c r="D50" s="63"/>
      <c r="E50" s="1"/>
      <c r="F50" s="1"/>
      <c r="G50" s="1"/>
      <c r="H50" s="1"/>
      <c r="J50" s="2"/>
      <c r="K50" s="2"/>
      <c r="L50" s="3"/>
      <c r="M50" s="2"/>
      <c r="N50" s="4"/>
      <c r="Q50" s="2"/>
      <c r="S50" s="2"/>
    </row>
    <row r="51" spans="1:19" x14ac:dyDescent="0.25">
      <c r="D51" s="1"/>
      <c r="E51" s="1"/>
      <c r="F51" s="1"/>
      <c r="G51" s="1"/>
      <c r="H51" s="1"/>
      <c r="J51" s="2"/>
      <c r="K51" s="2"/>
      <c r="L51" s="3"/>
      <c r="M51" s="2"/>
      <c r="N51" s="4"/>
      <c r="Q51" s="2"/>
      <c r="S51" s="2"/>
    </row>
    <row r="52" spans="1:19" x14ac:dyDescent="0.25">
      <c r="D52" s="1"/>
      <c r="E52" s="1"/>
      <c r="F52" s="1"/>
      <c r="G52" s="1"/>
      <c r="H52" s="1"/>
      <c r="J52" s="2"/>
      <c r="K52" s="2"/>
      <c r="L52" s="3"/>
      <c r="M52" s="2"/>
      <c r="N52" s="4"/>
      <c r="Q52" s="2"/>
      <c r="S52" s="2"/>
    </row>
    <row r="53" spans="1:19" x14ac:dyDescent="0.25">
      <c r="D53" s="1"/>
      <c r="E53" s="1"/>
      <c r="F53" s="1"/>
      <c r="G53" s="1"/>
      <c r="H53" s="1"/>
      <c r="J53" s="2"/>
      <c r="K53" s="2"/>
      <c r="L53" s="3"/>
      <c r="M53" s="2"/>
      <c r="N53" s="4"/>
      <c r="Q53" s="2"/>
      <c r="S53" s="2"/>
    </row>
    <row r="54" spans="1:19" x14ac:dyDescent="0.25">
      <c r="D54" s="1"/>
      <c r="E54" s="1"/>
      <c r="F54" s="1"/>
      <c r="G54" s="1"/>
      <c r="H54" s="1"/>
      <c r="J54" s="2"/>
      <c r="K54" s="2"/>
      <c r="L54" s="3"/>
      <c r="M54" s="2"/>
      <c r="N54" s="4"/>
      <c r="Q54" s="2"/>
      <c r="S54" s="2"/>
    </row>
    <row r="55" spans="1:19" ht="18.75" x14ac:dyDescent="0.3">
      <c r="A55" s="37"/>
      <c r="B55" s="62"/>
    </row>
  </sheetData>
  <mergeCells count="5">
    <mergeCell ref="A1:J3"/>
    <mergeCell ref="A5:J5"/>
    <mergeCell ref="A11:F11"/>
    <mergeCell ref="A19:J20"/>
    <mergeCell ref="A21:J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Q39"/>
  <sheetViews>
    <sheetView tabSelected="1" workbookViewId="0">
      <selection activeCell="B19" sqref="B19"/>
    </sheetView>
  </sheetViews>
  <sheetFormatPr defaultColWidth="9.42578125" defaultRowHeight="11.25" x14ac:dyDescent="0.2"/>
  <cols>
    <col min="1" max="1" width="10.5703125" style="24" customWidth="1"/>
    <col min="2" max="3" width="9.42578125" style="24"/>
    <col min="4" max="4" width="12.42578125" style="24" customWidth="1"/>
    <col min="5" max="5" width="11.7109375" style="24" customWidth="1"/>
    <col min="6" max="6" width="9.42578125" style="24"/>
    <col min="7" max="7" width="8.42578125" style="24" customWidth="1"/>
    <col min="8" max="256" width="9.42578125" style="24"/>
    <col min="257" max="257" width="10.5703125" style="24" customWidth="1"/>
    <col min="258" max="259" width="9.42578125" style="24"/>
    <col min="260" max="260" width="12.42578125" style="24" customWidth="1"/>
    <col min="261" max="261" width="11.7109375" style="24" customWidth="1"/>
    <col min="262" max="262" width="9.42578125" style="24"/>
    <col min="263" max="263" width="8.42578125" style="24" customWidth="1"/>
    <col min="264" max="512" width="9.42578125" style="24"/>
    <col min="513" max="513" width="10.5703125" style="24" customWidth="1"/>
    <col min="514" max="515" width="9.42578125" style="24"/>
    <col min="516" max="516" width="12.42578125" style="24" customWidth="1"/>
    <col min="517" max="517" width="11.7109375" style="24" customWidth="1"/>
    <col min="518" max="518" width="9.42578125" style="24"/>
    <col min="519" max="519" width="8.42578125" style="24" customWidth="1"/>
    <col min="520" max="768" width="9.42578125" style="24"/>
    <col min="769" max="769" width="10.5703125" style="24" customWidth="1"/>
    <col min="770" max="771" width="9.42578125" style="24"/>
    <col min="772" max="772" width="12.42578125" style="24" customWidth="1"/>
    <col min="773" max="773" width="11.7109375" style="24" customWidth="1"/>
    <col min="774" max="774" width="9.42578125" style="24"/>
    <col min="775" max="775" width="8.42578125" style="24" customWidth="1"/>
    <col min="776" max="1024" width="9.42578125" style="24"/>
    <col min="1025" max="1025" width="10.5703125" style="24" customWidth="1"/>
    <col min="1026" max="1027" width="9.42578125" style="24"/>
    <col min="1028" max="1028" width="12.42578125" style="24" customWidth="1"/>
    <col min="1029" max="1029" width="11.7109375" style="24" customWidth="1"/>
    <col min="1030" max="1030" width="9.42578125" style="24"/>
    <col min="1031" max="1031" width="8.42578125" style="24" customWidth="1"/>
    <col min="1032" max="1280" width="9.42578125" style="24"/>
    <col min="1281" max="1281" width="10.5703125" style="24" customWidth="1"/>
    <col min="1282" max="1283" width="9.42578125" style="24"/>
    <col min="1284" max="1284" width="12.42578125" style="24" customWidth="1"/>
    <col min="1285" max="1285" width="11.7109375" style="24" customWidth="1"/>
    <col min="1286" max="1286" width="9.42578125" style="24"/>
    <col min="1287" max="1287" width="8.42578125" style="24" customWidth="1"/>
    <col min="1288" max="1536" width="9.42578125" style="24"/>
    <col min="1537" max="1537" width="10.5703125" style="24" customWidth="1"/>
    <col min="1538" max="1539" width="9.42578125" style="24"/>
    <col min="1540" max="1540" width="12.42578125" style="24" customWidth="1"/>
    <col min="1541" max="1541" width="11.7109375" style="24" customWidth="1"/>
    <col min="1542" max="1542" width="9.42578125" style="24"/>
    <col min="1543" max="1543" width="8.42578125" style="24" customWidth="1"/>
    <col min="1544" max="1792" width="9.42578125" style="24"/>
    <col min="1793" max="1793" width="10.5703125" style="24" customWidth="1"/>
    <col min="1794" max="1795" width="9.42578125" style="24"/>
    <col min="1796" max="1796" width="12.42578125" style="24" customWidth="1"/>
    <col min="1797" max="1797" width="11.7109375" style="24" customWidth="1"/>
    <col min="1798" max="1798" width="9.42578125" style="24"/>
    <col min="1799" max="1799" width="8.42578125" style="24" customWidth="1"/>
    <col min="1800" max="2048" width="9.42578125" style="24"/>
    <col min="2049" max="2049" width="10.5703125" style="24" customWidth="1"/>
    <col min="2050" max="2051" width="9.42578125" style="24"/>
    <col min="2052" max="2052" width="12.42578125" style="24" customWidth="1"/>
    <col min="2053" max="2053" width="11.7109375" style="24" customWidth="1"/>
    <col min="2054" max="2054" width="9.42578125" style="24"/>
    <col min="2055" max="2055" width="8.42578125" style="24" customWidth="1"/>
    <col min="2056" max="2304" width="9.42578125" style="24"/>
    <col min="2305" max="2305" width="10.5703125" style="24" customWidth="1"/>
    <col min="2306" max="2307" width="9.42578125" style="24"/>
    <col min="2308" max="2308" width="12.42578125" style="24" customWidth="1"/>
    <col min="2309" max="2309" width="11.7109375" style="24" customWidth="1"/>
    <col min="2310" max="2310" width="9.42578125" style="24"/>
    <col min="2311" max="2311" width="8.42578125" style="24" customWidth="1"/>
    <col min="2312" max="2560" width="9.42578125" style="24"/>
    <col min="2561" max="2561" width="10.5703125" style="24" customWidth="1"/>
    <col min="2562" max="2563" width="9.42578125" style="24"/>
    <col min="2564" max="2564" width="12.42578125" style="24" customWidth="1"/>
    <col min="2565" max="2565" width="11.7109375" style="24" customWidth="1"/>
    <col min="2566" max="2566" width="9.42578125" style="24"/>
    <col min="2567" max="2567" width="8.42578125" style="24" customWidth="1"/>
    <col min="2568" max="2816" width="9.42578125" style="24"/>
    <col min="2817" max="2817" width="10.5703125" style="24" customWidth="1"/>
    <col min="2818" max="2819" width="9.42578125" style="24"/>
    <col min="2820" max="2820" width="12.42578125" style="24" customWidth="1"/>
    <col min="2821" max="2821" width="11.7109375" style="24" customWidth="1"/>
    <col min="2822" max="2822" width="9.42578125" style="24"/>
    <col min="2823" max="2823" width="8.42578125" style="24" customWidth="1"/>
    <col min="2824" max="3072" width="9.42578125" style="24"/>
    <col min="3073" max="3073" width="10.5703125" style="24" customWidth="1"/>
    <col min="3074" max="3075" width="9.42578125" style="24"/>
    <col min="3076" max="3076" width="12.42578125" style="24" customWidth="1"/>
    <col min="3077" max="3077" width="11.7109375" style="24" customWidth="1"/>
    <col min="3078" max="3078" width="9.42578125" style="24"/>
    <col min="3079" max="3079" width="8.42578125" style="24" customWidth="1"/>
    <col min="3080" max="3328" width="9.42578125" style="24"/>
    <col min="3329" max="3329" width="10.5703125" style="24" customWidth="1"/>
    <col min="3330" max="3331" width="9.42578125" style="24"/>
    <col min="3332" max="3332" width="12.42578125" style="24" customWidth="1"/>
    <col min="3333" max="3333" width="11.7109375" style="24" customWidth="1"/>
    <col min="3334" max="3334" width="9.42578125" style="24"/>
    <col min="3335" max="3335" width="8.42578125" style="24" customWidth="1"/>
    <col min="3336" max="3584" width="9.42578125" style="24"/>
    <col min="3585" max="3585" width="10.5703125" style="24" customWidth="1"/>
    <col min="3586" max="3587" width="9.42578125" style="24"/>
    <col min="3588" max="3588" width="12.42578125" style="24" customWidth="1"/>
    <col min="3589" max="3589" width="11.7109375" style="24" customWidth="1"/>
    <col min="3590" max="3590" width="9.42578125" style="24"/>
    <col min="3591" max="3591" width="8.42578125" style="24" customWidth="1"/>
    <col min="3592" max="3840" width="9.42578125" style="24"/>
    <col min="3841" max="3841" width="10.5703125" style="24" customWidth="1"/>
    <col min="3842" max="3843" width="9.42578125" style="24"/>
    <col min="3844" max="3844" width="12.42578125" style="24" customWidth="1"/>
    <col min="3845" max="3845" width="11.7109375" style="24" customWidth="1"/>
    <col min="3846" max="3846" width="9.42578125" style="24"/>
    <col min="3847" max="3847" width="8.42578125" style="24" customWidth="1"/>
    <col min="3848" max="4096" width="9.42578125" style="24"/>
    <col min="4097" max="4097" width="10.5703125" style="24" customWidth="1"/>
    <col min="4098" max="4099" width="9.42578125" style="24"/>
    <col min="4100" max="4100" width="12.42578125" style="24" customWidth="1"/>
    <col min="4101" max="4101" width="11.7109375" style="24" customWidth="1"/>
    <col min="4102" max="4102" width="9.42578125" style="24"/>
    <col min="4103" max="4103" width="8.42578125" style="24" customWidth="1"/>
    <col min="4104" max="4352" width="9.42578125" style="24"/>
    <col min="4353" max="4353" width="10.5703125" style="24" customWidth="1"/>
    <col min="4354" max="4355" width="9.42578125" style="24"/>
    <col min="4356" max="4356" width="12.42578125" style="24" customWidth="1"/>
    <col min="4357" max="4357" width="11.7109375" style="24" customWidth="1"/>
    <col min="4358" max="4358" width="9.42578125" style="24"/>
    <col min="4359" max="4359" width="8.42578125" style="24" customWidth="1"/>
    <col min="4360" max="4608" width="9.42578125" style="24"/>
    <col min="4609" max="4609" width="10.5703125" style="24" customWidth="1"/>
    <col min="4610" max="4611" width="9.42578125" style="24"/>
    <col min="4612" max="4612" width="12.42578125" style="24" customWidth="1"/>
    <col min="4613" max="4613" width="11.7109375" style="24" customWidth="1"/>
    <col min="4614" max="4614" width="9.42578125" style="24"/>
    <col min="4615" max="4615" width="8.42578125" style="24" customWidth="1"/>
    <col min="4616" max="4864" width="9.42578125" style="24"/>
    <col min="4865" max="4865" width="10.5703125" style="24" customWidth="1"/>
    <col min="4866" max="4867" width="9.42578125" style="24"/>
    <col min="4868" max="4868" width="12.42578125" style="24" customWidth="1"/>
    <col min="4869" max="4869" width="11.7109375" style="24" customWidth="1"/>
    <col min="4870" max="4870" width="9.42578125" style="24"/>
    <col min="4871" max="4871" width="8.42578125" style="24" customWidth="1"/>
    <col min="4872" max="5120" width="9.42578125" style="24"/>
    <col min="5121" max="5121" width="10.5703125" style="24" customWidth="1"/>
    <col min="5122" max="5123" width="9.42578125" style="24"/>
    <col min="5124" max="5124" width="12.42578125" style="24" customWidth="1"/>
    <col min="5125" max="5125" width="11.7109375" style="24" customWidth="1"/>
    <col min="5126" max="5126" width="9.42578125" style="24"/>
    <col min="5127" max="5127" width="8.42578125" style="24" customWidth="1"/>
    <col min="5128" max="5376" width="9.42578125" style="24"/>
    <col min="5377" max="5377" width="10.5703125" style="24" customWidth="1"/>
    <col min="5378" max="5379" width="9.42578125" style="24"/>
    <col min="5380" max="5380" width="12.42578125" style="24" customWidth="1"/>
    <col min="5381" max="5381" width="11.7109375" style="24" customWidth="1"/>
    <col min="5382" max="5382" width="9.42578125" style="24"/>
    <col min="5383" max="5383" width="8.42578125" style="24" customWidth="1"/>
    <col min="5384" max="5632" width="9.42578125" style="24"/>
    <col min="5633" max="5633" width="10.5703125" style="24" customWidth="1"/>
    <col min="5634" max="5635" width="9.42578125" style="24"/>
    <col min="5636" max="5636" width="12.42578125" style="24" customWidth="1"/>
    <col min="5637" max="5637" width="11.7109375" style="24" customWidth="1"/>
    <col min="5638" max="5638" width="9.42578125" style="24"/>
    <col min="5639" max="5639" width="8.42578125" style="24" customWidth="1"/>
    <col min="5640" max="5888" width="9.42578125" style="24"/>
    <col min="5889" max="5889" width="10.5703125" style="24" customWidth="1"/>
    <col min="5890" max="5891" width="9.42578125" style="24"/>
    <col min="5892" max="5892" width="12.42578125" style="24" customWidth="1"/>
    <col min="5893" max="5893" width="11.7109375" style="24" customWidth="1"/>
    <col min="5894" max="5894" width="9.42578125" style="24"/>
    <col min="5895" max="5895" width="8.42578125" style="24" customWidth="1"/>
    <col min="5896" max="6144" width="9.42578125" style="24"/>
    <col min="6145" max="6145" width="10.5703125" style="24" customWidth="1"/>
    <col min="6146" max="6147" width="9.42578125" style="24"/>
    <col min="6148" max="6148" width="12.42578125" style="24" customWidth="1"/>
    <col min="6149" max="6149" width="11.7109375" style="24" customWidth="1"/>
    <col min="6150" max="6150" width="9.42578125" style="24"/>
    <col min="6151" max="6151" width="8.42578125" style="24" customWidth="1"/>
    <col min="6152" max="6400" width="9.42578125" style="24"/>
    <col min="6401" max="6401" width="10.5703125" style="24" customWidth="1"/>
    <col min="6402" max="6403" width="9.42578125" style="24"/>
    <col min="6404" max="6404" width="12.42578125" style="24" customWidth="1"/>
    <col min="6405" max="6405" width="11.7109375" style="24" customWidth="1"/>
    <col min="6406" max="6406" width="9.42578125" style="24"/>
    <col min="6407" max="6407" width="8.42578125" style="24" customWidth="1"/>
    <col min="6408" max="6656" width="9.42578125" style="24"/>
    <col min="6657" max="6657" width="10.5703125" style="24" customWidth="1"/>
    <col min="6658" max="6659" width="9.42578125" style="24"/>
    <col min="6660" max="6660" width="12.42578125" style="24" customWidth="1"/>
    <col min="6661" max="6661" width="11.7109375" style="24" customWidth="1"/>
    <col min="6662" max="6662" width="9.42578125" style="24"/>
    <col min="6663" max="6663" width="8.42578125" style="24" customWidth="1"/>
    <col min="6664" max="6912" width="9.42578125" style="24"/>
    <col min="6913" max="6913" width="10.5703125" style="24" customWidth="1"/>
    <col min="6914" max="6915" width="9.42578125" style="24"/>
    <col min="6916" max="6916" width="12.42578125" style="24" customWidth="1"/>
    <col min="6917" max="6917" width="11.7109375" style="24" customWidth="1"/>
    <col min="6918" max="6918" width="9.42578125" style="24"/>
    <col min="6919" max="6919" width="8.42578125" style="24" customWidth="1"/>
    <col min="6920" max="7168" width="9.42578125" style="24"/>
    <col min="7169" max="7169" width="10.5703125" style="24" customWidth="1"/>
    <col min="7170" max="7171" width="9.42578125" style="24"/>
    <col min="7172" max="7172" width="12.42578125" style="24" customWidth="1"/>
    <col min="7173" max="7173" width="11.7109375" style="24" customWidth="1"/>
    <col min="7174" max="7174" width="9.42578125" style="24"/>
    <col min="7175" max="7175" width="8.42578125" style="24" customWidth="1"/>
    <col min="7176" max="7424" width="9.42578125" style="24"/>
    <col min="7425" max="7425" width="10.5703125" style="24" customWidth="1"/>
    <col min="7426" max="7427" width="9.42578125" style="24"/>
    <col min="7428" max="7428" width="12.42578125" style="24" customWidth="1"/>
    <col min="7429" max="7429" width="11.7109375" style="24" customWidth="1"/>
    <col min="7430" max="7430" width="9.42578125" style="24"/>
    <col min="7431" max="7431" width="8.42578125" style="24" customWidth="1"/>
    <col min="7432" max="7680" width="9.42578125" style="24"/>
    <col min="7681" max="7681" width="10.5703125" style="24" customWidth="1"/>
    <col min="7682" max="7683" width="9.42578125" style="24"/>
    <col min="7684" max="7684" width="12.42578125" style="24" customWidth="1"/>
    <col min="7685" max="7685" width="11.7109375" style="24" customWidth="1"/>
    <col min="7686" max="7686" width="9.42578125" style="24"/>
    <col min="7687" max="7687" width="8.42578125" style="24" customWidth="1"/>
    <col min="7688" max="7936" width="9.42578125" style="24"/>
    <col min="7937" max="7937" width="10.5703125" style="24" customWidth="1"/>
    <col min="7938" max="7939" width="9.42578125" style="24"/>
    <col min="7940" max="7940" width="12.42578125" style="24" customWidth="1"/>
    <col min="7941" max="7941" width="11.7109375" style="24" customWidth="1"/>
    <col min="7942" max="7942" width="9.42578125" style="24"/>
    <col min="7943" max="7943" width="8.42578125" style="24" customWidth="1"/>
    <col min="7944" max="8192" width="9.42578125" style="24"/>
    <col min="8193" max="8193" width="10.5703125" style="24" customWidth="1"/>
    <col min="8194" max="8195" width="9.42578125" style="24"/>
    <col min="8196" max="8196" width="12.42578125" style="24" customWidth="1"/>
    <col min="8197" max="8197" width="11.7109375" style="24" customWidth="1"/>
    <col min="8198" max="8198" width="9.42578125" style="24"/>
    <col min="8199" max="8199" width="8.42578125" style="24" customWidth="1"/>
    <col min="8200" max="8448" width="9.42578125" style="24"/>
    <col min="8449" max="8449" width="10.5703125" style="24" customWidth="1"/>
    <col min="8450" max="8451" width="9.42578125" style="24"/>
    <col min="8452" max="8452" width="12.42578125" style="24" customWidth="1"/>
    <col min="8453" max="8453" width="11.7109375" style="24" customWidth="1"/>
    <col min="8454" max="8454" width="9.42578125" style="24"/>
    <col min="8455" max="8455" width="8.42578125" style="24" customWidth="1"/>
    <col min="8456" max="8704" width="9.42578125" style="24"/>
    <col min="8705" max="8705" width="10.5703125" style="24" customWidth="1"/>
    <col min="8706" max="8707" width="9.42578125" style="24"/>
    <col min="8708" max="8708" width="12.42578125" style="24" customWidth="1"/>
    <col min="8709" max="8709" width="11.7109375" style="24" customWidth="1"/>
    <col min="8710" max="8710" width="9.42578125" style="24"/>
    <col min="8711" max="8711" width="8.42578125" style="24" customWidth="1"/>
    <col min="8712" max="8960" width="9.42578125" style="24"/>
    <col min="8961" max="8961" width="10.5703125" style="24" customWidth="1"/>
    <col min="8962" max="8963" width="9.42578125" style="24"/>
    <col min="8964" max="8964" width="12.42578125" style="24" customWidth="1"/>
    <col min="8965" max="8965" width="11.7109375" style="24" customWidth="1"/>
    <col min="8966" max="8966" width="9.42578125" style="24"/>
    <col min="8967" max="8967" width="8.42578125" style="24" customWidth="1"/>
    <col min="8968" max="9216" width="9.42578125" style="24"/>
    <col min="9217" max="9217" width="10.5703125" style="24" customWidth="1"/>
    <col min="9218" max="9219" width="9.42578125" style="24"/>
    <col min="9220" max="9220" width="12.42578125" style="24" customWidth="1"/>
    <col min="9221" max="9221" width="11.7109375" style="24" customWidth="1"/>
    <col min="9222" max="9222" width="9.42578125" style="24"/>
    <col min="9223" max="9223" width="8.42578125" style="24" customWidth="1"/>
    <col min="9224" max="9472" width="9.42578125" style="24"/>
    <col min="9473" max="9473" width="10.5703125" style="24" customWidth="1"/>
    <col min="9474" max="9475" width="9.42578125" style="24"/>
    <col min="9476" max="9476" width="12.42578125" style="24" customWidth="1"/>
    <col min="9477" max="9477" width="11.7109375" style="24" customWidth="1"/>
    <col min="9478" max="9478" width="9.42578125" style="24"/>
    <col min="9479" max="9479" width="8.42578125" style="24" customWidth="1"/>
    <col min="9480" max="9728" width="9.42578125" style="24"/>
    <col min="9729" max="9729" width="10.5703125" style="24" customWidth="1"/>
    <col min="9730" max="9731" width="9.42578125" style="24"/>
    <col min="9732" max="9732" width="12.42578125" style="24" customWidth="1"/>
    <col min="9733" max="9733" width="11.7109375" style="24" customWidth="1"/>
    <col min="9734" max="9734" width="9.42578125" style="24"/>
    <col min="9735" max="9735" width="8.42578125" style="24" customWidth="1"/>
    <col min="9736" max="9984" width="9.42578125" style="24"/>
    <col min="9985" max="9985" width="10.5703125" style="24" customWidth="1"/>
    <col min="9986" max="9987" width="9.42578125" style="24"/>
    <col min="9988" max="9988" width="12.42578125" style="24" customWidth="1"/>
    <col min="9989" max="9989" width="11.7109375" style="24" customWidth="1"/>
    <col min="9990" max="9990" width="9.42578125" style="24"/>
    <col min="9991" max="9991" width="8.42578125" style="24" customWidth="1"/>
    <col min="9992" max="10240" width="9.42578125" style="24"/>
    <col min="10241" max="10241" width="10.5703125" style="24" customWidth="1"/>
    <col min="10242" max="10243" width="9.42578125" style="24"/>
    <col min="10244" max="10244" width="12.42578125" style="24" customWidth="1"/>
    <col min="10245" max="10245" width="11.7109375" style="24" customWidth="1"/>
    <col min="10246" max="10246" width="9.42578125" style="24"/>
    <col min="10247" max="10247" width="8.42578125" style="24" customWidth="1"/>
    <col min="10248" max="10496" width="9.42578125" style="24"/>
    <col min="10497" max="10497" width="10.5703125" style="24" customWidth="1"/>
    <col min="10498" max="10499" width="9.42578125" style="24"/>
    <col min="10500" max="10500" width="12.42578125" style="24" customWidth="1"/>
    <col min="10501" max="10501" width="11.7109375" style="24" customWidth="1"/>
    <col min="10502" max="10502" width="9.42578125" style="24"/>
    <col min="10503" max="10503" width="8.42578125" style="24" customWidth="1"/>
    <col min="10504" max="10752" width="9.42578125" style="24"/>
    <col min="10753" max="10753" width="10.5703125" style="24" customWidth="1"/>
    <col min="10754" max="10755" width="9.42578125" style="24"/>
    <col min="10756" max="10756" width="12.42578125" style="24" customWidth="1"/>
    <col min="10757" max="10757" width="11.7109375" style="24" customWidth="1"/>
    <col min="10758" max="10758" width="9.42578125" style="24"/>
    <col min="10759" max="10759" width="8.42578125" style="24" customWidth="1"/>
    <col min="10760" max="11008" width="9.42578125" style="24"/>
    <col min="11009" max="11009" width="10.5703125" style="24" customWidth="1"/>
    <col min="11010" max="11011" width="9.42578125" style="24"/>
    <col min="11012" max="11012" width="12.42578125" style="24" customWidth="1"/>
    <col min="11013" max="11013" width="11.7109375" style="24" customWidth="1"/>
    <col min="11014" max="11014" width="9.42578125" style="24"/>
    <col min="11015" max="11015" width="8.42578125" style="24" customWidth="1"/>
    <col min="11016" max="11264" width="9.42578125" style="24"/>
    <col min="11265" max="11265" width="10.5703125" style="24" customWidth="1"/>
    <col min="11266" max="11267" width="9.42578125" style="24"/>
    <col min="11268" max="11268" width="12.42578125" style="24" customWidth="1"/>
    <col min="11269" max="11269" width="11.7109375" style="24" customWidth="1"/>
    <col min="11270" max="11270" width="9.42578125" style="24"/>
    <col min="11271" max="11271" width="8.42578125" style="24" customWidth="1"/>
    <col min="11272" max="11520" width="9.42578125" style="24"/>
    <col min="11521" max="11521" width="10.5703125" style="24" customWidth="1"/>
    <col min="11522" max="11523" width="9.42578125" style="24"/>
    <col min="11524" max="11524" width="12.42578125" style="24" customWidth="1"/>
    <col min="11525" max="11525" width="11.7109375" style="24" customWidth="1"/>
    <col min="11526" max="11526" width="9.42578125" style="24"/>
    <col min="11527" max="11527" width="8.42578125" style="24" customWidth="1"/>
    <col min="11528" max="11776" width="9.42578125" style="24"/>
    <col min="11777" max="11777" width="10.5703125" style="24" customWidth="1"/>
    <col min="11778" max="11779" width="9.42578125" style="24"/>
    <col min="11780" max="11780" width="12.42578125" style="24" customWidth="1"/>
    <col min="11781" max="11781" width="11.7109375" style="24" customWidth="1"/>
    <col min="11782" max="11782" width="9.42578125" style="24"/>
    <col min="11783" max="11783" width="8.42578125" style="24" customWidth="1"/>
    <col min="11784" max="12032" width="9.42578125" style="24"/>
    <col min="12033" max="12033" width="10.5703125" style="24" customWidth="1"/>
    <col min="12034" max="12035" width="9.42578125" style="24"/>
    <col min="12036" max="12036" width="12.42578125" style="24" customWidth="1"/>
    <col min="12037" max="12037" width="11.7109375" style="24" customWidth="1"/>
    <col min="12038" max="12038" width="9.42578125" style="24"/>
    <col min="12039" max="12039" width="8.42578125" style="24" customWidth="1"/>
    <col min="12040" max="12288" width="9.42578125" style="24"/>
    <col min="12289" max="12289" width="10.5703125" style="24" customWidth="1"/>
    <col min="12290" max="12291" width="9.42578125" style="24"/>
    <col min="12292" max="12292" width="12.42578125" style="24" customWidth="1"/>
    <col min="12293" max="12293" width="11.7109375" style="24" customWidth="1"/>
    <col min="12294" max="12294" width="9.42578125" style="24"/>
    <col min="12295" max="12295" width="8.42578125" style="24" customWidth="1"/>
    <col min="12296" max="12544" width="9.42578125" style="24"/>
    <col min="12545" max="12545" width="10.5703125" style="24" customWidth="1"/>
    <col min="12546" max="12547" width="9.42578125" style="24"/>
    <col min="12548" max="12548" width="12.42578125" style="24" customWidth="1"/>
    <col min="12549" max="12549" width="11.7109375" style="24" customWidth="1"/>
    <col min="12550" max="12550" width="9.42578125" style="24"/>
    <col min="12551" max="12551" width="8.42578125" style="24" customWidth="1"/>
    <col min="12552" max="12800" width="9.42578125" style="24"/>
    <col min="12801" max="12801" width="10.5703125" style="24" customWidth="1"/>
    <col min="12802" max="12803" width="9.42578125" style="24"/>
    <col min="12804" max="12804" width="12.42578125" style="24" customWidth="1"/>
    <col min="12805" max="12805" width="11.7109375" style="24" customWidth="1"/>
    <col min="12806" max="12806" width="9.42578125" style="24"/>
    <col min="12807" max="12807" width="8.42578125" style="24" customWidth="1"/>
    <col min="12808" max="13056" width="9.42578125" style="24"/>
    <col min="13057" max="13057" width="10.5703125" style="24" customWidth="1"/>
    <col min="13058" max="13059" width="9.42578125" style="24"/>
    <col min="13060" max="13060" width="12.42578125" style="24" customWidth="1"/>
    <col min="13061" max="13061" width="11.7109375" style="24" customWidth="1"/>
    <col min="13062" max="13062" width="9.42578125" style="24"/>
    <col min="13063" max="13063" width="8.42578125" style="24" customWidth="1"/>
    <col min="13064" max="13312" width="9.42578125" style="24"/>
    <col min="13313" max="13313" width="10.5703125" style="24" customWidth="1"/>
    <col min="13314" max="13315" width="9.42578125" style="24"/>
    <col min="13316" max="13316" width="12.42578125" style="24" customWidth="1"/>
    <col min="13317" max="13317" width="11.7109375" style="24" customWidth="1"/>
    <col min="13318" max="13318" width="9.42578125" style="24"/>
    <col min="13319" max="13319" width="8.42578125" style="24" customWidth="1"/>
    <col min="13320" max="13568" width="9.42578125" style="24"/>
    <col min="13569" max="13569" width="10.5703125" style="24" customWidth="1"/>
    <col min="13570" max="13571" width="9.42578125" style="24"/>
    <col min="13572" max="13572" width="12.42578125" style="24" customWidth="1"/>
    <col min="13573" max="13573" width="11.7109375" style="24" customWidth="1"/>
    <col min="13574" max="13574" width="9.42578125" style="24"/>
    <col min="13575" max="13575" width="8.42578125" style="24" customWidth="1"/>
    <col min="13576" max="13824" width="9.42578125" style="24"/>
    <col min="13825" max="13825" width="10.5703125" style="24" customWidth="1"/>
    <col min="13826" max="13827" width="9.42578125" style="24"/>
    <col min="13828" max="13828" width="12.42578125" style="24" customWidth="1"/>
    <col min="13829" max="13829" width="11.7109375" style="24" customWidth="1"/>
    <col min="13830" max="13830" width="9.42578125" style="24"/>
    <col min="13831" max="13831" width="8.42578125" style="24" customWidth="1"/>
    <col min="13832" max="14080" width="9.42578125" style="24"/>
    <col min="14081" max="14081" width="10.5703125" style="24" customWidth="1"/>
    <col min="14082" max="14083" width="9.42578125" style="24"/>
    <col min="14084" max="14084" width="12.42578125" style="24" customWidth="1"/>
    <col min="14085" max="14085" width="11.7109375" style="24" customWidth="1"/>
    <col min="14086" max="14086" width="9.42578125" style="24"/>
    <col min="14087" max="14087" width="8.42578125" style="24" customWidth="1"/>
    <col min="14088" max="14336" width="9.42578125" style="24"/>
    <col min="14337" max="14337" width="10.5703125" style="24" customWidth="1"/>
    <col min="14338" max="14339" width="9.42578125" style="24"/>
    <col min="14340" max="14340" width="12.42578125" style="24" customWidth="1"/>
    <col min="14341" max="14341" width="11.7109375" style="24" customWidth="1"/>
    <col min="14342" max="14342" width="9.42578125" style="24"/>
    <col min="14343" max="14343" width="8.42578125" style="24" customWidth="1"/>
    <col min="14344" max="14592" width="9.42578125" style="24"/>
    <col min="14593" max="14593" width="10.5703125" style="24" customWidth="1"/>
    <col min="14594" max="14595" width="9.42578125" style="24"/>
    <col min="14596" max="14596" width="12.42578125" style="24" customWidth="1"/>
    <col min="14597" max="14597" width="11.7109375" style="24" customWidth="1"/>
    <col min="14598" max="14598" width="9.42578125" style="24"/>
    <col min="14599" max="14599" width="8.42578125" style="24" customWidth="1"/>
    <col min="14600" max="14848" width="9.42578125" style="24"/>
    <col min="14849" max="14849" width="10.5703125" style="24" customWidth="1"/>
    <col min="14850" max="14851" width="9.42578125" style="24"/>
    <col min="14852" max="14852" width="12.42578125" style="24" customWidth="1"/>
    <col min="14853" max="14853" width="11.7109375" style="24" customWidth="1"/>
    <col min="14854" max="14854" width="9.42578125" style="24"/>
    <col min="14855" max="14855" width="8.42578125" style="24" customWidth="1"/>
    <col min="14856" max="15104" width="9.42578125" style="24"/>
    <col min="15105" max="15105" width="10.5703125" style="24" customWidth="1"/>
    <col min="15106" max="15107" width="9.42578125" style="24"/>
    <col min="15108" max="15108" width="12.42578125" style="24" customWidth="1"/>
    <col min="15109" max="15109" width="11.7109375" style="24" customWidth="1"/>
    <col min="15110" max="15110" width="9.42578125" style="24"/>
    <col min="15111" max="15111" width="8.42578125" style="24" customWidth="1"/>
    <col min="15112" max="15360" width="9.42578125" style="24"/>
    <col min="15361" max="15361" width="10.5703125" style="24" customWidth="1"/>
    <col min="15362" max="15363" width="9.42578125" style="24"/>
    <col min="15364" max="15364" width="12.42578125" style="24" customWidth="1"/>
    <col min="15365" max="15365" width="11.7109375" style="24" customWidth="1"/>
    <col min="15366" max="15366" width="9.42578125" style="24"/>
    <col min="15367" max="15367" width="8.42578125" style="24" customWidth="1"/>
    <col min="15368" max="15616" width="9.42578125" style="24"/>
    <col min="15617" max="15617" width="10.5703125" style="24" customWidth="1"/>
    <col min="15618" max="15619" width="9.42578125" style="24"/>
    <col min="15620" max="15620" width="12.42578125" style="24" customWidth="1"/>
    <col min="15621" max="15621" width="11.7109375" style="24" customWidth="1"/>
    <col min="15622" max="15622" width="9.42578125" style="24"/>
    <col min="15623" max="15623" width="8.42578125" style="24" customWidth="1"/>
    <col min="15624" max="15872" width="9.42578125" style="24"/>
    <col min="15873" max="15873" width="10.5703125" style="24" customWidth="1"/>
    <col min="15874" max="15875" width="9.42578125" style="24"/>
    <col min="15876" max="15876" width="12.42578125" style="24" customWidth="1"/>
    <col min="15877" max="15877" width="11.7109375" style="24" customWidth="1"/>
    <col min="15878" max="15878" width="9.42578125" style="24"/>
    <col min="15879" max="15879" width="8.42578125" style="24" customWidth="1"/>
    <col min="15880" max="16128" width="9.42578125" style="24"/>
    <col min="16129" max="16129" width="10.5703125" style="24" customWidth="1"/>
    <col min="16130" max="16131" width="9.42578125" style="24"/>
    <col min="16132" max="16132" width="12.42578125" style="24" customWidth="1"/>
    <col min="16133" max="16133" width="11.7109375" style="24" customWidth="1"/>
    <col min="16134" max="16134" width="9.42578125" style="24"/>
    <col min="16135" max="16135" width="8.42578125" style="24" customWidth="1"/>
    <col min="16136" max="16384" width="9.42578125" style="24"/>
  </cols>
  <sheetData>
    <row r="3" spans="1:17" x14ac:dyDescent="0.2">
      <c r="A3" s="135" t="s">
        <v>33</v>
      </c>
      <c r="B3" s="136"/>
      <c r="C3" s="136"/>
      <c r="D3" s="136"/>
      <c r="E3" s="136"/>
      <c r="F3" s="136"/>
      <c r="G3" s="136"/>
      <c r="H3" s="136"/>
      <c r="I3" s="136"/>
    </row>
    <row r="4" spans="1:17" x14ac:dyDescent="0.2">
      <c r="A4" s="137" t="s">
        <v>34</v>
      </c>
      <c r="B4" s="138"/>
      <c r="C4" s="138"/>
      <c r="D4" s="138"/>
      <c r="E4" s="138"/>
      <c r="F4" s="138"/>
      <c r="G4" s="138"/>
      <c r="H4" s="138"/>
      <c r="I4" s="138"/>
    </row>
    <row r="5" spans="1:17" ht="33.75" x14ac:dyDescent="0.2">
      <c r="A5" s="25" t="s">
        <v>17</v>
      </c>
      <c r="B5" s="25" t="s">
        <v>18</v>
      </c>
      <c r="C5" s="25" t="s">
        <v>35</v>
      </c>
      <c r="D5" s="25" t="s">
        <v>19</v>
      </c>
      <c r="E5" s="25" t="s">
        <v>36</v>
      </c>
      <c r="F5" s="25" t="s">
        <v>19</v>
      </c>
      <c r="G5" s="25" t="s">
        <v>37</v>
      </c>
      <c r="H5" s="25" t="s">
        <v>19</v>
      </c>
      <c r="I5" s="26" t="s">
        <v>20</v>
      </c>
    </row>
    <row r="6" spans="1:17" x14ac:dyDescent="0.2">
      <c r="A6" s="27"/>
      <c r="B6" s="27" t="s">
        <v>77</v>
      </c>
      <c r="C6" s="28">
        <v>1.5</v>
      </c>
      <c r="D6" s="27">
        <v>216</v>
      </c>
      <c r="E6" s="28">
        <v>2</v>
      </c>
      <c r="F6" s="45">
        <v>0</v>
      </c>
      <c r="G6" s="28">
        <v>2.5</v>
      </c>
      <c r="H6" s="27"/>
      <c r="I6" s="29">
        <f>(C6*D6)+(E6*F6)+(G6*H6)</f>
        <v>324</v>
      </c>
    </row>
    <row r="7" spans="1:17" x14ac:dyDescent="0.2">
      <c r="A7" s="127"/>
      <c r="B7" s="139"/>
      <c r="C7" s="139"/>
      <c r="D7" s="139"/>
      <c r="E7" s="139"/>
      <c r="F7" s="139"/>
      <c r="G7" s="139"/>
      <c r="H7" s="140"/>
      <c r="I7" s="30">
        <f>SUM(I6:I6)</f>
        <v>324</v>
      </c>
    </row>
    <row r="9" spans="1:17" x14ac:dyDescent="0.2">
      <c r="A9" s="141" t="s">
        <v>38</v>
      </c>
      <c r="B9" s="142"/>
      <c r="C9" s="142"/>
      <c r="D9" s="142"/>
      <c r="E9" s="142"/>
      <c r="F9" s="143"/>
    </row>
    <row r="10" spans="1:17" x14ac:dyDescent="0.2">
      <c r="A10" s="124" t="s">
        <v>39</v>
      </c>
      <c r="B10" s="125"/>
      <c r="C10" s="125"/>
      <c r="D10" s="125"/>
      <c r="E10" s="125"/>
      <c r="F10" s="126"/>
      <c r="Q10" s="35"/>
    </row>
    <row r="11" spans="1:17" ht="33.75" x14ac:dyDescent="0.2">
      <c r="A11" s="25" t="s">
        <v>17</v>
      </c>
      <c r="B11" s="25" t="s">
        <v>18</v>
      </c>
      <c r="C11" s="25" t="s">
        <v>22</v>
      </c>
      <c r="D11" s="25" t="s">
        <v>55</v>
      </c>
      <c r="E11" s="25" t="s">
        <v>23</v>
      </c>
      <c r="F11" s="26" t="s">
        <v>24</v>
      </c>
      <c r="I11" s="34" t="s">
        <v>52</v>
      </c>
      <c r="Q11" s="35"/>
    </row>
    <row r="12" spans="1:17" x14ac:dyDescent="0.2">
      <c r="A12" s="27"/>
      <c r="B12" s="27" t="s">
        <v>77</v>
      </c>
      <c r="C12" s="28">
        <v>350</v>
      </c>
      <c r="D12" s="40"/>
      <c r="E12" s="42">
        <f>1.39*31</f>
        <v>43.089999999999996</v>
      </c>
      <c r="F12" s="43">
        <f>C12-D12-E12</f>
        <v>306.91000000000003</v>
      </c>
      <c r="I12" s="34" t="s">
        <v>31</v>
      </c>
      <c r="Q12" s="35"/>
    </row>
    <row r="13" spans="1:17" x14ac:dyDescent="0.2">
      <c r="A13" s="27"/>
      <c r="B13" s="27" t="s">
        <v>77</v>
      </c>
      <c r="C13" s="28">
        <v>350</v>
      </c>
      <c r="D13" s="44"/>
      <c r="E13" s="42">
        <v>0</v>
      </c>
      <c r="F13" s="43">
        <f>C13-D13-E13</f>
        <v>350</v>
      </c>
      <c r="I13" s="34" t="s">
        <v>32</v>
      </c>
      <c r="Q13" s="35"/>
    </row>
    <row r="14" spans="1:17" ht="15" x14ac:dyDescent="0.25">
      <c r="A14" s="127" t="s">
        <v>21</v>
      </c>
      <c r="B14" s="128"/>
      <c r="C14" s="128"/>
      <c r="D14" s="31">
        <f>SUM(D12:D13)</f>
        <v>0</v>
      </c>
      <c r="E14" s="42">
        <f>SUM(E12:E13)</f>
        <v>43.089999999999996</v>
      </c>
      <c r="F14" s="42">
        <f>SUM(F12:F13)</f>
        <v>656.91000000000008</v>
      </c>
      <c r="Q14" s="35"/>
    </row>
    <row r="15" spans="1:17" x14ac:dyDescent="0.2">
      <c r="Q15" s="35"/>
    </row>
    <row r="16" spans="1:17" x14ac:dyDescent="0.2">
      <c r="A16" s="141" t="s">
        <v>38</v>
      </c>
      <c r="B16" s="142"/>
      <c r="C16" s="142"/>
      <c r="D16" s="142"/>
      <c r="E16" s="142"/>
      <c r="F16" s="143"/>
      <c r="Q16" s="35"/>
    </row>
    <row r="17" spans="1:17" x14ac:dyDescent="0.2">
      <c r="A17" s="144" t="s">
        <v>69</v>
      </c>
      <c r="B17" s="125"/>
      <c r="C17" s="125"/>
      <c r="D17" s="125"/>
      <c r="E17" s="125"/>
      <c r="F17" s="126"/>
      <c r="Q17" s="35"/>
    </row>
    <row r="18" spans="1:17" ht="33.75" x14ac:dyDescent="0.2">
      <c r="A18" s="46" t="s">
        <v>17</v>
      </c>
      <c r="B18" s="46" t="s">
        <v>18</v>
      </c>
      <c r="C18" s="46" t="s">
        <v>22</v>
      </c>
      <c r="D18" s="46" t="s">
        <v>55</v>
      </c>
      <c r="E18" s="46" t="s">
        <v>23</v>
      </c>
      <c r="F18" s="46" t="s">
        <v>24</v>
      </c>
      <c r="Q18" s="35"/>
    </row>
    <row r="19" spans="1:17" x14ac:dyDescent="0.2">
      <c r="A19" s="92"/>
      <c r="B19" s="47" t="s">
        <v>77</v>
      </c>
      <c r="C19" s="48">
        <v>2333.33</v>
      </c>
      <c r="D19" s="43"/>
      <c r="E19" s="43">
        <v>0</v>
      </c>
      <c r="F19" s="43">
        <f>C19-D19-E19</f>
        <v>2333.33</v>
      </c>
      <c r="Q19" s="35"/>
    </row>
    <row r="20" spans="1:17" x14ac:dyDescent="0.2">
      <c r="A20" s="47"/>
      <c r="B20" s="47"/>
      <c r="C20" s="48"/>
      <c r="D20" s="43">
        <v>0</v>
      </c>
      <c r="E20" s="43">
        <v>0</v>
      </c>
      <c r="F20" s="43">
        <v>0</v>
      </c>
      <c r="Q20" s="35"/>
    </row>
    <row r="21" spans="1:17" ht="15" x14ac:dyDescent="0.25">
      <c r="A21" s="145" t="s">
        <v>21</v>
      </c>
      <c r="B21" s="146"/>
      <c r="C21" s="146"/>
      <c r="D21" s="49">
        <f>SUM(D19:D20)</f>
        <v>0</v>
      </c>
      <c r="E21" s="43">
        <f>SUM(E19:E20)</f>
        <v>0</v>
      </c>
      <c r="F21" s="43">
        <f>SUM(F19:F20)</f>
        <v>2333.33</v>
      </c>
      <c r="Q21" s="35"/>
    </row>
    <row r="22" spans="1:17" x14ac:dyDescent="0.2">
      <c r="Q22" s="35"/>
    </row>
    <row r="23" spans="1:17" x14ac:dyDescent="0.2">
      <c r="Q23" s="35"/>
    </row>
    <row r="24" spans="1:17" x14ac:dyDescent="0.2">
      <c r="A24" s="144" t="s">
        <v>57</v>
      </c>
      <c r="B24" s="125"/>
      <c r="C24" s="125"/>
      <c r="D24" s="125"/>
      <c r="E24" s="125"/>
      <c r="F24" s="126"/>
      <c r="Q24" s="35"/>
    </row>
    <row r="25" spans="1:17" x14ac:dyDescent="0.2">
      <c r="A25" s="144" t="s">
        <v>58</v>
      </c>
      <c r="B25" s="125"/>
      <c r="C25" s="125"/>
      <c r="D25" s="125"/>
      <c r="E25" s="125"/>
      <c r="F25" s="126"/>
      <c r="Q25" s="35"/>
    </row>
    <row r="26" spans="1:17" ht="33.75" x14ac:dyDescent="0.2">
      <c r="A26" s="46" t="s">
        <v>17</v>
      </c>
      <c r="B26" s="46" t="s">
        <v>18</v>
      </c>
      <c r="C26" s="46" t="s">
        <v>22</v>
      </c>
      <c r="D26" s="46" t="s">
        <v>55</v>
      </c>
      <c r="E26" s="46" t="s">
        <v>23</v>
      </c>
      <c r="F26" s="46" t="s">
        <v>24</v>
      </c>
      <c r="Q26" s="35"/>
    </row>
    <row r="27" spans="1:17" x14ac:dyDescent="0.2">
      <c r="A27" s="47"/>
      <c r="B27" s="47"/>
      <c r="C27" s="48">
        <v>220</v>
      </c>
      <c r="D27" s="43"/>
      <c r="E27" s="43">
        <v>0</v>
      </c>
      <c r="F27" s="43">
        <v>0</v>
      </c>
      <c r="Q27" s="35"/>
    </row>
    <row r="28" spans="1:17" x14ac:dyDescent="0.2">
      <c r="A28" s="47"/>
      <c r="B28" s="47"/>
      <c r="C28" s="48">
        <v>220</v>
      </c>
      <c r="D28" s="43">
        <v>0</v>
      </c>
      <c r="E28" s="43">
        <v>0</v>
      </c>
      <c r="F28" s="43">
        <v>0</v>
      </c>
      <c r="Q28" s="35"/>
    </row>
    <row r="29" spans="1:17" ht="15" x14ac:dyDescent="0.25">
      <c r="A29" s="145" t="s">
        <v>21</v>
      </c>
      <c r="B29" s="146"/>
      <c r="C29" s="146"/>
      <c r="D29" s="49">
        <f>SUM(D27:D28)</f>
        <v>0</v>
      </c>
      <c r="E29" s="43">
        <f>SUM(E27:E28)</f>
        <v>0</v>
      </c>
      <c r="F29" s="43">
        <f>SUM(F27:F28)</f>
        <v>0</v>
      </c>
      <c r="Q29" s="35"/>
    </row>
    <row r="30" spans="1:17" x14ac:dyDescent="0.2">
      <c r="Q30" s="35"/>
    </row>
    <row r="31" spans="1:17" x14ac:dyDescent="0.2">
      <c r="Q31" s="35"/>
    </row>
    <row r="32" spans="1:17" x14ac:dyDescent="0.2">
      <c r="Q32" s="35"/>
    </row>
    <row r="33" spans="1:17" ht="15" x14ac:dyDescent="0.25">
      <c r="A33" s="129" t="s">
        <v>25</v>
      </c>
      <c r="B33" s="130"/>
      <c r="C33" s="130"/>
      <c r="D33" s="130"/>
      <c r="E33" s="131"/>
      <c r="Q33" s="35"/>
    </row>
    <row r="34" spans="1:17" s="32" customFormat="1" ht="39.6" customHeight="1" x14ac:dyDescent="0.2">
      <c r="A34" s="50" t="s">
        <v>26</v>
      </c>
      <c r="B34" s="50" t="s">
        <v>68</v>
      </c>
      <c r="C34" s="50" t="s">
        <v>27</v>
      </c>
      <c r="D34" s="50" t="s">
        <v>28</v>
      </c>
      <c r="E34" s="50" t="s">
        <v>29</v>
      </c>
      <c r="Q34" s="35"/>
    </row>
    <row r="35" spans="1:17" ht="36" customHeight="1" x14ac:dyDescent="0.2">
      <c r="A35" s="50" t="s">
        <v>40</v>
      </c>
      <c r="B35" s="51">
        <v>300</v>
      </c>
      <c r="C35" s="51">
        <f>+I7</f>
        <v>324</v>
      </c>
      <c r="D35" s="51">
        <f>B35-C35-E35</f>
        <v>-24</v>
      </c>
      <c r="E35" s="51">
        <f>0*1.03</f>
        <v>0</v>
      </c>
      <c r="G35" s="33"/>
      <c r="Q35" s="35"/>
    </row>
    <row r="36" spans="1:17" ht="34.15" customHeight="1" x14ac:dyDescent="0.2">
      <c r="A36" s="50" t="s">
        <v>30</v>
      </c>
      <c r="B36" s="51">
        <v>700</v>
      </c>
      <c r="C36" s="51">
        <f>+F14</f>
        <v>656.91000000000008</v>
      </c>
      <c r="D36" s="51">
        <f>B36-C36-E36</f>
        <v>-7.815970093361102E-14</v>
      </c>
      <c r="E36" s="51">
        <f>E14</f>
        <v>43.089999999999996</v>
      </c>
      <c r="G36" s="33"/>
      <c r="Q36" s="35"/>
    </row>
    <row r="37" spans="1:17" ht="34.15" customHeight="1" x14ac:dyDescent="0.2">
      <c r="A37" s="50" t="s">
        <v>30</v>
      </c>
      <c r="B37" s="51">
        <v>2333.33</v>
      </c>
      <c r="C37" s="51">
        <f>+F19</f>
        <v>2333.33</v>
      </c>
      <c r="D37" s="51">
        <f>B37-C37-E37</f>
        <v>0</v>
      </c>
      <c r="E37" s="51">
        <f>+E19</f>
        <v>0</v>
      </c>
      <c r="G37" s="33"/>
      <c r="Q37" s="35"/>
    </row>
    <row r="38" spans="1:17" ht="33.6" customHeight="1" x14ac:dyDescent="0.2">
      <c r="A38" s="50" t="s">
        <v>59</v>
      </c>
      <c r="B38" s="51">
        <v>440</v>
      </c>
      <c r="C38" s="51">
        <f>F15</f>
        <v>0</v>
      </c>
      <c r="D38" s="51">
        <f>B38-C38-E38</f>
        <v>440</v>
      </c>
      <c r="E38" s="51">
        <f>E15</f>
        <v>0</v>
      </c>
      <c r="G38" s="33"/>
      <c r="Q38" s="35"/>
    </row>
    <row r="39" spans="1:17" ht="15" x14ac:dyDescent="0.25">
      <c r="A39" s="132" t="s">
        <v>21</v>
      </c>
      <c r="B39" s="133"/>
      <c r="C39" s="134"/>
      <c r="D39" s="52">
        <f>SUM(D35:D38)</f>
        <v>415.99999999999994</v>
      </c>
      <c r="E39" s="43">
        <f>E35+E36</f>
        <v>43.089999999999996</v>
      </c>
      <c r="Q39" s="35"/>
    </row>
  </sheetData>
  <mergeCells count="14">
    <mergeCell ref="A10:F10"/>
    <mergeCell ref="A14:C14"/>
    <mergeCell ref="A33:E33"/>
    <mergeCell ref="A39:C39"/>
    <mergeCell ref="A3:I3"/>
    <mergeCell ref="A4:I4"/>
    <mergeCell ref="A7:H7"/>
    <mergeCell ref="A9:F9"/>
    <mergeCell ref="A24:F24"/>
    <mergeCell ref="A25:F25"/>
    <mergeCell ref="A29:C29"/>
    <mergeCell ref="A16:F16"/>
    <mergeCell ref="A17:F17"/>
    <mergeCell ref="A21:C21"/>
  </mergeCells>
  <pageMargins left="0.25" right="0.25" top="0.75" bottom="0.75" header="0.3" footer="0.3"/>
  <pageSetup paperSize="8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topLeftCell="A13" workbookViewId="0">
      <selection activeCell="A15" sqref="A15:A32"/>
    </sheetView>
  </sheetViews>
  <sheetFormatPr defaultRowHeight="15" x14ac:dyDescent="0.25"/>
  <cols>
    <col min="2" max="2" width="12.5703125" customWidth="1"/>
    <col min="3" max="3" width="8.5703125" customWidth="1"/>
    <col min="4" max="4" width="14.7109375" customWidth="1"/>
    <col min="5" max="5" width="11.28515625" customWidth="1"/>
    <col min="6" max="6" width="11.5703125" customWidth="1"/>
    <col min="7" max="7" width="10.42578125" customWidth="1"/>
    <col min="8" max="8" width="10.7109375" bestFit="1" customWidth="1"/>
    <col min="10" max="10" width="10.7109375" bestFit="1" customWidth="1"/>
    <col min="12" max="12" width="10.7109375" bestFit="1" customWidth="1"/>
  </cols>
  <sheetData>
    <row r="1" spans="1:8" x14ac:dyDescent="0.25">
      <c r="A1" s="123"/>
      <c r="B1" s="123"/>
      <c r="C1" s="123"/>
      <c r="D1" s="123"/>
      <c r="E1" s="123"/>
      <c r="F1" s="123"/>
    </row>
    <row r="2" spans="1:8" x14ac:dyDescent="0.25">
      <c r="A2" s="123"/>
      <c r="B2" s="123"/>
      <c r="C2" s="123"/>
      <c r="D2" s="123"/>
      <c r="E2" s="123"/>
      <c r="F2" s="123"/>
    </row>
    <row r="3" spans="1:8" x14ac:dyDescent="0.25">
      <c r="A3" s="123"/>
      <c r="B3" s="123"/>
      <c r="C3" s="123"/>
      <c r="D3" s="123"/>
      <c r="E3" s="123"/>
      <c r="F3" s="123"/>
    </row>
    <row r="4" spans="1:8" x14ac:dyDescent="0.25">
      <c r="A4" s="5"/>
      <c r="B4" s="5"/>
      <c r="C4" s="5"/>
      <c r="D4" s="5"/>
      <c r="E4" s="5"/>
      <c r="F4" s="5"/>
    </row>
    <row r="5" spans="1:8" x14ac:dyDescent="0.25">
      <c r="A5" s="147" t="s">
        <v>63</v>
      </c>
      <c r="B5" s="148"/>
      <c r="C5" s="148"/>
      <c r="D5" s="148"/>
      <c r="E5" s="148"/>
      <c r="F5" s="148"/>
    </row>
    <row r="6" spans="1:8" x14ac:dyDescent="0.25">
      <c r="A6" s="104" t="s">
        <v>46</v>
      </c>
      <c r="B6" s="105"/>
      <c r="C6" s="105"/>
      <c r="D6" s="106" t="s">
        <v>47</v>
      </c>
      <c r="E6" s="107">
        <v>4486.2299999999996</v>
      </c>
      <c r="F6" s="105"/>
    </row>
    <row r="7" spans="1:8" x14ac:dyDescent="0.25">
      <c r="A7" s="104" t="s">
        <v>46</v>
      </c>
      <c r="B7" s="105"/>
      <c r="C7" s="105"/>
      <c r="D7" s="106" t="s">
        <v>56</v>
      </c>
      <c r="E7" s="107">
        <v>2270.8000000000002</v>
      </c>
      <c r="F7" s="105"/>
    </row>
    <row r="8" spans="1:8" x14ac:dyDescent="0.25">
      <c r="A8" s="104" t="s">
        <v>42</v>
      </c>
      <c r="B8" s="105"/>
      <c r="C8" s="105"/>
      <c r="D8" s="106"/>
      <c r="E8" s="105"/>
      <c r="F8" s="105"/>
    </row>
    <row r="9" spans="1:8" x14ac:dyDescent="0.25">
      <c r="A9" s="108" t="s">
        <v>50</v>
      </c>
      <c r="B9" s="109"/>
      <c r="C9" s="110"/>
      <c r="D9" s="105"/>
      <c r="E9" s="105"/>
      <c r="F9" s="111">
        <v>253.4</v>
      </c>
    </row>
    <row r="10" spans="1:8" x14ac:dyDescent="0.25">
      <c r="A10" s="2"/>
      <c r="B10" s="2"/>
      <c r="C10" s="2"/>
      <c r="D10" s="2"/>
      <c r="E10" s="2"/>
      <c r="F10" s="2"/>
    </row>
    <row r="11" spans="1:8" x14ac:dyDescent="0.25">
      <c r="A11" s="123"/>
      <c r="B11" s="123"/>
      <c r="C11" s="123"/>
      <c r="D11" s="123"/>
      <c r="E11" s="123"/>
      <c r="F11" s="123"/>
    </row>
    <row r="12" spans="1:8" x14ac:dyDescent="0.25">
      <c r="A12" s="123"/>
      <c r="B12" s="123"/>
      <c r="C12" s="123"/>
      <c r="D12" s="123"/>
      <c r="E12" s="123"/>
      <c r="F12" s="123"/>
    </row>
    <row r="13" spans="1:8" x14ac:dyDescent="0.25">
      <c r="A13" s="123"/>
      <c r="B13" s="123"/>
      <c r="C13" s="123"/>
      <c r="D13" s="123"/>
      <c r="E13" s="123"/>
      <c r="F13" s="123"/>
    </row>
    <row r="14" spans="1:8" ht="57.75" x14ac:dyDescent="0.25">
      <c r="A14" s="14" t="s">
        <v>9</v>
      </c>
      <c r="B14" s="15" t="s">
        <v>51</v>
      </c>
      <c r="C14" s="16" t="s">
        <v>11</v>
      </c>
      <c r="D14" s="15" t="s">
        <v>12</v>
      </c>
      <c r="E14" s="15" t="s">
        <v>51</v>
      </c>
      <c r="F14" s="16" t="s">
        <v>48</v>
      </c>
      <c r="G14" s="16" t="s">
        <v>49</v>
      </c>
      <c r="H14" s="16" t="s">
        <v>54</v>
      </c>
    </row>
    <row r="15" spans="1:8" x14ac:dyDescent="0.25">
      <c r="A15" s="13" t="s">
        <v>77</v>
      </c>
      <c r="B15" s="112">
        <v>67.2</v>
      </c>
      <c r="C15" s="16"/>
      <c r="D15" s="20" t="s">
        <v>64</v>
      </c>
      <c r="E15" s="112">
        <v>67.2</v>
      </c>
      <c r="F15" s="94">
        <f>F35/E35*E15</f>
        <v>505.72082388336031</v>
      </c>
      <c r="G15" s="94">
        <v>126.7</v>
      </c>
      <c r="H15" s="94">
        <f t="shared" ref="H15:H24" si="0">SUM(F15:G15)</f>
        <v>632.4208238833603</v>
      </c>
    </row>
    <row r="16" spans="1:8" x14ac:dyDescent="0.25">
      <c r="A16" s="13" t="s">
        <v>77</v>
      </c>
      <c r="B16" s="112">
        <v>66.5</v>
      </c>
      <c r="C16" s="23"/>
      <c r="D16" s="20" t="s">
        <v>64</v>
      </c>
      <c r="E16" s="112">
        <v>66.5</v>
      </c>
      <c r="F16" s="94">
        <f>F35/E35*E16</f>
        <v>500.45289863457532</v>
      </c>
      <c r="G16" s="94">
        <v>126.7</v>
      </c>
      <c r="H16" s="94">
        <f t="shared" si="0"/>
        <v>627.15289863457531</v>
      </c>
    </row>
    <row r="17" spans="1:10" x14ac:dyDescent="0.25">
      <c r="A17" s="13" t="s">
        <v>77</v>
      </c>
      <c r="B17" s="112">
        <v>64.41</v>
      </c>
      <c r="C17" s="16"/>
      <c r="D17" s="20" t="s">
        <v>64</v>
      </c>
      <c r="E17" s="112">
        <v>64.41</v>
      </c>
      <c r="F17" s="94">
        <f>F35/E35*E17</f>
        <v>484.72437896320292</v>
      </c>
      <c r="G17" s="94">
        <v>0</v>
      </c>
      <c r="H17" s="94">
        <f t="shared" si="0"/>
        <v>484.72437896320292</v>
      </c>
    </row>
    <row r="18" spans="1:10" x14ac:dyDescent="0.25">
      <c r="A18" s="13" t="s">
        <v>77</v>
      </c>
      <c r="B18" s="112">
        <f>(58.24+67.3)/2</f>
        <v>62.769999999999996</v>
      </c>
      <c r="C18" s="23"/>
      <c r="D18" s="20" t="s">
        <v>67</v>
      </c>
      <c r="E18" s="112">
        <f>(58.24+67.3)/2</f>
        <v>62.769999999999996</v>
      </c>
      <c r="F18" s="94">
        <f>F35/E35*E18</f>
        <v>472.38238266604947</v>
      </c>
      <c r="G18" s="94">
        <v>0</v>
      </c>
      <c r="H18" s="94">
        <f>SUM(F18:G18)</f>
        <v>472.38238266604947</v>
      </c>
    </row>
    <row r="19" spans="1:10" x14ac:dyDescent="0.25">
      <c r="A19" s="13" t="s">
        <v>77</v>
      </c>
      <c r="B19" s="112">
        <v>61.98</v>
      </c>
      <c r="C19" s="16"/>
      <c r="D19" s="20" t="s">
        <v>64</v>
      </c>
      <c r="E19" s="112">
        <v>61.98</v>
      </c>
      <c r="F19" s="94">
        <f>F35/E35*E19</f>
        <v>466.43715274242066</v>
      </c>
      <c r="G19" s="94"/>
      <c r="H19" s="94">
        <f>SUM(F19:G19)</f>
        <v>466.43715274242066</v>
      </c>
    </row>
    <row r="20" spans="1:10" x14ac:dyDescent="0.25">
      <c r="A20" s="13" t="s">
        <v>77</v>
      </c>
      <c r="B20" s="112">
        <v>59.75</v>
      </c>
      <c r="C20" s="16"/>
      <c r="D20" s="20" t="s">
        <v>64</v>
      </c>
      <c r="E20" s="112">
        <v>59.75</v>
      </c>
      <c r="F20" s="94">
        <f>F35/E35*E20</f>
        <v>449.65504802129135</v>
      </c>
      <c r="G20" s="94">
        <v>0</v>
      </c>
      <c r="H20" s="94">
        <f t="shared" ref="H20" si="1">SUM(F20:G20)</f>
        <v>449.65504802129135</v>
      </c>
    </row>
    <row r="21" spans="1:10" x14ac:dyDescent="0.25">
      <c r="A21" s="13" t="s">
        <v>77</v>
      </c>
      <c r="B21" s="112">
        <v>59.42</v>
      </c>
      <c r="C21" s="23"/>
      <c r="D21" s="20" t="s">
        <v>64</v>
      </c>
      <c r="E21" s="112">
        <v>59.42</v>
      </c>
      <c r="F21" s="94">
        <f>F35/E35*E21</f>
        <v>447.17159754686412</v>
      </c>
      <c r="G21" s="94">
        <v>0</v>
      </c>
      <c r="H21" s="94">
        <f>SUM(F21:G21)</f>
        <v>447.17159754686412</v>
      </c>
    </row>
    <row r="22" spans="1:10" x14ac:dyDescent="0.25">
      <c r="A22" s="13" t="s">
        <v>77</v>
      </c>
      <c r="B22" s="112">
        <v>58.68</v>
      </c>
      <c r="C22" s="23"/>
      <c r="D22" s="20" t="s">
        <v>65</v>
      </c>
      <c r="E22" s="112">
        <v>58.68</v>
      </c>
      <c r="F22" s="94">
        <f>F35/E35*E22</f>
        <v>441.60264799814854</v>
      </c>
      <c r="G22" s="94">
        <v>0</v>
      </c>
      <c r="H22" s="94">
        <f>SUM(F22:G22)</f>
        <v>441.60264799814854</v>
      </c>
    </row>
    <row r="23" spans="1:10" x14ac:dyDescent="0.25">
      <c r="A23" s="13" t="s">
        <v>77</v>
      </c>
      <c r="B23" s="112">
        <v>58.4</v>
      </c>
      <c r="C23" s="23"/>
      <c r="D23" s="20" t="s">
        <v>64</v>
      </c>
      <c r="E23" s="112">
        <v>58.4</v>
      </c>
      <c r="F23" s="94">
        <f>F35/E35*E23</f>
        <v>439.49547789863453</v>
      </c>
      <c r="G23" s="94">
        <v>0</v>
      </c>
      <c r="H23" s="94">
        <f>SUM(F23:G23)</f>
        <v>439.49547789863453</v>
      </c>
    </row>
    <row r="24" spans="1:10" x14ac:dyDescent="0.25">
      <c r="A24" s="13" t="s">
        <v>77</v>
      </c>
      <c r="B24" s="112">
        <v>57.5</v>
      </c>
      <c r="C24" s="23"/>
      <c r="D24" s="20" t="s">
        <v>64</v>
      </c>
      <c r="E24" s="112">
        <v>57.5</v>
      </c>
      <c r="F24" s="94">
        <f>F35/E35*E24</f>
        <v>432.72243115019671</v>
      </c>
      <c r="G24" s="94">
        <v>0</v>
      </c>
      <c r="H24" s="94">
        <f t="shared" si="0"/>
        <v>432.72243115019671</v>
      </c>
    </row>
    <row r="25" spans="1:10" x14ac:dyDescent="0.25">
      <c r="A25" s="13" t="s">
        <v>77</v>
      </c>
      <c r="B25" s="112">
        <v>57.5</v>
      </c>
      <c r="C25" s="23"/>
      <c r="D25" s="20" t="s">
        <v>64</v>
      </c>
      <c r="E25" s="112">
        <v>57.5</v>
      </c>
      <c r="F25" s="94">
        <f>F35/E35*E25</f>
        <v>432.72243115019671</v>
      </c>
      <c r="G25" s="94">
        <v>0</v>
      </c>
      <c r="H25" s="94">
        <f>SUM(F25:G25)</f>
        <v>432.72243115019671</v>
      </c>
      <c r="J25" s="41"/>
    </row>
    <row r="26" spans="1:10" ht="16.899999999999999" customHeight="1" x14ac:dyDescent="0.25">
      <c r="A26" s="13" t="s">
        <v>77</v>
      </c>
      <c r="B26" s="112">
        <v>54.38</v>
      </c>
      <c r="C26" s="23"/>
      <c r="D26" s="20" t="s">
        <v>64</v>
      </c>
      <c r="E26" s="112">
        <v>54.38</v>
      </c>
      <c r="F26" s="94">
        <f>F35/E35*E26</f>
        <v>409.2425357556121</v>
      </c>
      <c r="G26" s="94">
        <v>0</v>
      </c>
      <c r="H26" s="94">
        <f t="shared" ref="H26" si="2">SUM(F26:G26)</f>
        <v>409.2425357556121</v>
      </c>
    </row>
    <row r="27" spans="1:10" x14ac:dyDescent="0.25">
      <c r="A27" s="13" t="s">
        <v>77</v>
      </c>
      <c r="B27" s="112">
        <v>45</v>
      </c>
      <c r="C27" s="16"/>
      <c r="D27" s="20" t="s">
        <v>67</v>
      </c>
      <c r="E27" s="112">
        <v>45</v>
      </c>
      <c r="F27" s="94">
        <f>F35/E35*E27</f>
        <v>338.65233742189304</v>
      </c>
      <c r="G27" s="94">
        <v>0</v>
      </c>
      <c r="H27" s="94">
        <f t="shared" ref="H27:H28" si="3">SUM(F27:G27)</f>
        <v>338.65233742189304</v>
      </c>
    </row>
    <row r="28" spans="1:10" x14ac:dyDescent="0.25">
      <c r="A28" s="13" t="s">
        <v>77</v>
      </c>
      <c r="B28" s="112">
        <v>39.71</v>
      </c>
      <c r="C28" s="23"/>
      <c r="D28" s="20" t="s">
        <v>64</v>
      </c>
      <c r="E28" s="112">
        <v>39.71</v>
      </c>
      <c r="F28" s="94">
        <f>F35/E35*E28</f>
        <v>298.84187375607496</v>
      </c>
      <c r="G28" s="94">
        <v>0</v>
      </c>
      <c r="H28" s="94">
        <f t="shared" si="3"/>
        <v>298.84187375607496</v>
      </c>
    </row>
    <row r="29" spans="1:10" x14ac:dyDescent="0.25">
      <c r="A29" s="13" t="s">
        <v>77</v>
      </c>
      <c r="B29" s="112">
        <v>30.5</v>
      </c>
      <c r="C29" s="23"/>
      <c r="D29" s="20" t="s">
        <v>64</v>
      </c>
      <c r="E29" s="112">
        <v>30.5</v>
      </c>
      <c r="F29" s="94">
        <f>F35/E35*E29</f>
        <v>229.53102869706086</v>
      </c>
      <c r="G29" s="94">
        <v>0</v>
      </c>
      <c r="H29" s="94">
        <f>SUM(F29:G29)</f>
        <v>229.53102869706086</v>
      </c>
    </row>
    <row r="30" spans="1:10" x14ac:dyDescent="0.25">
      <c r="A30" s="13" t="s">
        <v>77</v>
      </c>
      <c r="B30" s="112">
        <v>20.5</v>
      </c>
      <c r="C30" s="23"/>
      <c r="D30" s="20" t="s">
        <v>64</v>
      </c>
      <c r="E30" s="112">
        <v>20.5</v>
      </c>
      <c r="F30" s="94">
        <f>F35/E35*E30</f>
        <v>154.27495371441796</v>
      </c>
      <c r="G30" s="94">
        <v>0</v>
      </c>
      <c r="H30" s="94">
        <f>SUM(F30:G30)</f>
        <v>154.27495371441796</v>
      </c>
    </row>
    <row r="31" spans="1:10" x14ac:dyDescent="0.25">
      <c r="A31" s="13" t="s">
        <v>77</v>
      </c>
      <c r="B31" s="112">
        <v>0</v>
      </c>
      <c r="C31" s="13"/>
      <c r="D31" s="20" t="s">
        <v>70</v>
      </c>
      <c r="E31" s="112">
        <v>0</v>
      </c>
      <c r="F31" s="94">
        <v>0</v>
      </c>
      <c r="G31" s="94">
        <v>0</v>
      </c>
      <c r="H31" s="94">
        <v>0</v>
      </c>
    </row>
    <row r="32" spans="1:10" x14ac:dyDescent="0.25">
      <c r="A32" s="13" t="s">
        <v>77</v>
      </c>
      <c r="B32" s="112">
        <v>0</v>
      </c>
      <c r="C32" s="13"/>
      <c r="D32" s="20" t="s">
        <v>71</v>
      </c>
      <c r="E32" s="112">
        <v>0</v>
      </c>
      <c r="F32" s="94">
        <v>0</v>
      </c>
      <c r="G32" s="94">
        <v>0</v>
      </c>
      <c r="H32" s="94">
        <v>0</v>
      </c>
    </row>
    <row r="33" spans="1:10" x14ac:dyDescent="0.25">
      <c r="B33" s="113"/>
    </row>
    <row r="35" spans="1:10" x14ac:dyDescent="0.25">
      <c r="A35" s="114"/>
      <c r="B35" s="114"/>
      <c r="C35" s="114"/>
      <c r="D35" s="114"/>
      <c r="E35" s="115">
        <f>SUM(E15:E33)</f>
        <v>864.2</v>
      </c>
      <c r="F35" s="116">
        <v>6503.63</v>
      </c>
      <c r="G35" s="116">
        <f>SUM(G15:G32)</f>
        <v>253.4</v>
      </c>
      <c r="H35" s="116">
        <f>SUM(F35:G35)</f>
        <v>6757.03</v>
      </c>
      <c r="J35" s="41"/>
    </row>
    <row r="37" spans="1:10" x14ac:dyDescent="0.25">
      <c r="F37" s="41"/>
      <c r="G37" s="41"/>
      <c r="H37" s="41"/>
    </row>
  </sheetData>
  <mergeCells count="4">
    <mergeCell ref="A1:F3"/>
    <mergeCell ref="A5:F5"/>
    <mergeCell ref="A11:F12"/>
    <mergeCell ref="A13:F1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K18" sqref="K18"/>
    </sheetView>
  </sheetViews>
  <sheetFormatPr defaultRowHeight="15" x14ac:dyDescent="0.25"/>
  <cols>
    <col min="1" max="1" width="13.42578125" customWidth="1"/>
    <col min="2" max="3" width="19.7109375" customWidth="1"/>
    <col min="4" max="4" width="16.5703125" customWidth="1"/>
    <col min="5" max="5" width="8.85546875" customWidth="1"/>
  </cols>
  <sheetData>
    <row r="1" spans="1:4" ht="37.5" x14ac:dyDescent="0.3">
      <c r="A1" s="38" t="s">
        <v>9</v>
      </c>
      <c r="B1" s="39" t="s">
        <v>45</v>
      </c>
      <c r="C1" s="39" t="s">
        <v>48</v>
      </c>
      <c r="D1" s="39" t="s">
        <v>62</v>
      </c>
    </row>
    <row r="2" spans="1:4" ht="18.75" x14ac:dyDescent="0.25">
      <c r="A2" s="118"/>
      <c r="B2" s="36"/>
      <c r="C2" s="36"/>
      <c r="D2" s="36"/>
    </row>
    <row r="3" spans="1:4" ht="18.75" x14ac:dyDescent="0.25">
      <c r="A3" s="117" t="s">
        <v>77</v>
      </c>
      <c r="B3" s="36">
        <v>700.56</v>
      </c>
      <c r="C3" s="36">
        <v>449.68</v>
      </c>
      <c r="D3" s="36">
        <v>1150.24</v>
      </c>
    </row>
    <row r="4" spans="1:4" ht="18.75" x14ac:dyDescent="0.25">
      <c r="A4" s="117" t="s">
        <v>77</v>
      </c>
      <c r="B4" s="36">
        <v>694.81</v>
      </c>
      <c r="C4" s="36">
        <v>484.72</v>
      </c>
      <c r="D4" s="36">
        <v>1179.53</v>
      </c>
    </row>
    <row r="5" spans="1:4" ht="18.75" x14ac:dyDescent="0.25">
      <c r="A5" s="117" t="s">
        <v>77</v>
      </c>
      <c r="B5" s="36">
        <v>700.56</v>
      </c>
      <c r="C5" s="36">
        <v>632.41999999999996</v>
      </c>
      <c r="D5" s="36">
        <v>1332.98</v>
      </c>
    </row>
    <row r="6" spans="1:4" ht="18.75" x14ac:dyDescent="0.25">
      <c r="A6" s="117" t="s">
        <v>77</v>
      </c>
      <c r="B6" s="36">
        <v>700.56</v>
      </c>
      <c r="C6" s="36">
        <v>466.44</v>
      </c>
      <c r="D6" s="36">
        <v>1167</v>
      </c>
    </row>
    <row r="7" spans="1:4" ht="18.75" x14ac:dyDescent="0.25">
      <c r="A7" s="117" t="s">
        <v>77</v>
      </c>
      <c r="B7" s="36">
        <v>507.91</v>
      </c>
      <c r="C7" s="36">
        <v>447.17</v>
      </c>
      <c r="D7" s="36">
        <v>955.08</v>
      </c>
    </row>
    <row r="8" spans="1:4" ht="18.75" x14ac:dyDescent="0.25">
      <c r="A8" s="117" t="s">
        <v>77</v>
      </c>
      <c r="B8" s="36">
        <v>525.42999999999995</v>
      </c>
      <c r="C8" s="36">
        <v>472.38</v>
      </c>
      <c r="D8" s="36">
        <v>997.81</v>
      </c>
    </row>
    <row r="9" spans="1:4" ht="18.75" x14ac:dyDescent="0.25">
      <c r="A9" s="117" t="s">
        <v>77</v>
      </c>
      <c r="B9" s="36">
        <v>604.6</v>
      </c>
      <c r="C9" s="36">
        <v>627.15</v>
      </c>
      <c r="D9" s="36">
        <v>1231.75</v>
      </c>
    </row>
    <row r="10" spans="1:4" ht="18.75" x14ac:dyDescent="0.25">
      <c r="A10" s="117" t="s">
        <v>77</v>
      </c>
      <c r="B10" s="36">
        <v>576.96</v>
      </c>
      <c r="C10" s="36">
        <v>409.24</v>
      </c>
      <c r="D10" s="36">
        <v>986.2</v>
      </c>
    </row>
    <row r="11" spans="1:4" ht="18.75" x14ac:dyDescent="0.25">
      <c r="A11" s="117" t="s">
        <v>77</v>
      </c>
      <c r="B11" s="36">
        <v>509.59</v>
      </c>
      <c r="C11" s="36">
        <v>441.6</v>
      </c>
      <c r="D11" s="36">
        <v>951.19</v>
      </c>
    </row>
    <row r="12" spans="1:4" ht="18.75" x14ac:dyDescent="0.25">
      <c r="A12" s="117" t="s">
        <v>77</v>
      </c>
      <c r="B12" s="36">
        <v>625.32000000000005</v>
      </c>
      <c r="C12" s="36">
        <v>432.72</v>
      </c>
      <c r="D12" s="36">
        <v>1058.04</v>
      </c>
    </row>
    <row r="13" spans="1:4" ht="18.75" x14ac:dyDescent="0.25">
      <c r="A13" s="117" t="s">
        <v>77</v>
      </c>
      <c r="B13" s="36">
        <v>625.32000000000005</v>
      </c>
      <c r="C13" s="36">
        <v>439.5</v>
      </c>
      <c r="D13" s="36">
        <v>1064.82</v>
      </c>
    </row>
    <row r="14" spans="1:4" ht="18.75" x14ac:dyDescent="0.25">
      <c r="A14" s="117" t="s">
        <v>77</v>
      </c>
      <c r="B14" s="36">
        <v>315.25</v>
      </c>
      <c r="C14" s="36">
        <v>432.72</v>
      </c>
      <c r="D14" s="36">
        <v>747.97</v>
      </c>
    </row>
    <row r="15" spans="1:4" ht="18.75" x14ac:dyDescent="0.25">
      <c r="A15" s="117" t="s">
        <v>77</v>
      </c>
      <c r="B15" s="36">
        <v>523.98</v>
      </c>
      <c r="C15" s="36">
        <v>338.65</v>
      </c>
      <c r="D15" s="36">
        <v>862.63</v>
      </c>
    </row>
    <row r="16" spans="1:4" ht="18.75" x14ac:dyDescent="0.25">
      <c r="A16" s="117" t="s">
        <v>77</v>
      </c>
      <c r="B16" s="36">
        <v>420.34</v>
      </c>
      <c r="C16" s="36">
        <v>154.27000000000001</v>
      </c>
      <c r="D16" s="36">
        <v>574.61</v>
      </c>
    </row>
    <row r="17" spans="1:4" ht="18.75" x14ac:dyDescent="0.25">
      <c r="A17" s="117" t="s">
        <v>77</v>
      </c>
      <c r="B17" s="36">
        <v>555.84</v>
      </c>
      <c r="C17" s="36">
        <v>229.53</v>
      </c>
      <c r="D17" s="36">
        <v>785.37</v>
      </c>
    </row>
    <row r="18" spans="1:4" ht="18.75" x14ac:dyDescent="0.25">
      <c r="A18" s="117" t="s">
        <v>77</v>
      </c>
      <c r="B18" s="36">
        <v>511.31</v>
      </c>
      <c r="C18" s="36">
        <v>298.83999999999997</v>
      </c>
      <c r="D18" s="36">
        <v>810.15</v>
      </c>
    </row>
    <row r="19" spans="1:4" ht="18.75" x14ac:dyDescent="0.25">
      <c r="A19" s="117" t="s">
        <v>77</v>
      </c>
      <c r="B19" s="36">
        <v>35.03</v>
      </c>
      <c r="C19" s="36" t="s">
        <v>75</v>
      </c>
      <c r="D19" s="36">
        <v>35.03</v>
      </c>
    </row>
    <row r="20" spans="1:4" ht="18.75" x14ac:dyDescent="0.25">
      <c r="A20" s="117" t="s">
        <v>77</v>
      </c>
      <c r="B20" s="36">
        <v>35.03</v>
      </c>
      <c r="C20" s="36" t="s">
        <v>75</v>
      </c>
      <c r="D20" s="36">
        <v>35.03</v>
      </c>
    </row>
    <row r="22" spans="1:4" ht="18.75" x14ac:dyDescent="0.25">
      <c r="A22" s="2"/>
      <c r="B22" s="36">
        <v>9168.4</v>
      </c>
      <c r="C22" s="36">
        <v>6757.03</v>
      </c>
      <c r="D22" s="36">
        <v>15925.43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Foglio1</vt:lpstr>
      <vt:lpstr>Foglio2</vt:lpstr>
      <vt:lpstr>Foglio3</vt:lpstr>
      <vt:lpstr>Foglio4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Francesca De Biasi</cp:lastModifiedBy>
  <cp:lastPrinted>2023-06-21T11:35:35Z</cp:lastPrinted>
  <dcterms:created xsi:type="dcterms:W3CDTF">2017-06-21T12:52:17Z</dcterms:created>
  <dcterms:modified xsi:type="dcterms:W3CDTF">2026-05-21T13:32:12Z</dcterms:modified>
</cp:coreProperties>
</file>