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aulli\Desktop\fondo 2025\"/>
    </mc:Choice>
  </mc:AlternateContent>
  <xr:revisionPtr revIDLastSave="0" documentId="13_ncr:1_{EAA62857-F1B3-40BA-87DE-037B4C7154B8}" xr6:coauthVersionLast="47" xr6:coauthVersionMax="47" xr10:uidLastSave="{00000000-0000-0000-0000-000000000000}"/>
  <bookViews>
    <workbookView xWindow="-110" yWindow="-110" windowWidth="19420" windowHeight="10420" tabRatio="500" activeTab="3" xr2:uid="{00000000-000D-0000-FFFF-FFFF00000000}"/>
  </bookViews>
  <sheets>
    <sheet name="cost" sheetId="1" r:id="rId1"/>
    <sheet name="dest" sheetId="2" r:id="rId2"/>
    <sheet name="art. 33 aum lim e c. 1 lett. b" sheetId="4" r:id="rId3"/>
    <sheet name="risp limite 2016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1" i="1" l="1"/>
  <c r="D41" i="5"/>
  <c r="C3" i="5"/>
  <c r="D23" i="4" l="1"/>
  <c r="D27" i="4" s="1"/>
  <c r="E27" i="4" s="1"/>
  <c r="D23" i="5"/>
  <c r="D13" i="1" l="1"/>
  <c r="B18" i="4" l="1"/>
  <c r="B16" i="4" l="1"/>
  <c r="B8" i="4" l="1"/>
  <c r="B4" i="4"/>
  <c r="D53" i="5" l="1"/>
  <c r="C53" i="5"/>
  <c r="D47" i="5"/>
  <c r="C47" i="5"/>
  <c r="D37" i="5"/>
  <c r="C37" i="5"/>
  <c r="C23" i="5"/>
  <c r="D16" i="5"/>
  <c r="C16" i="5"/>
  <c r="C13" i="5"/>
  <c r="B18" i="2"/>
  <c r="B16" i="2"/>
  <c r="B7" i="2"/>
  <c r="D43" i="1"/>
  <c r="D37" i="1"/>
  <c r="D27" i="1"/>
  <c r="D6" i="1"/>
  <c r="C57" i="5" l="1"/>
  <c r="D38" i="1"/>
  <c r="D57" i="5"/>
  <c r="C48" i="5"/>
  <c r="D48" i="5"/>
  <c r="D14" i="1"/>
  <c r="D13" i="5"/>
  <c r="D24" i="5" s="1"/>
  <c r="C24" i="5"/>
  <c r="B19" i="2"/>
  <c r="D39" i="1" l="1"/>
  <c r="C45" i="1" s="1"/>
  <c r="D45" i="1" s="1"/>
  <c r="D48" i="1" s="1"/>
  <c r="D47" i="1"/>
  <c r="E13" i="5"/>
  <c r="D49" i="5"/>
  <c r="D54" i="5" s="1"/>
  <c r="D56" i="5" s="1"/>
  <c r="D58" i="5" s="1"/>
  <c r="D63" i="5" s="1"/>
  <c r="B26" i="2"/>
  <c r="C49" i="5"/>
  <c r="C54" i="5" s="1"/>
  <c r="C56" i="5" s="1"/>
  <c r="C58" i="5" s="1"/>
  <c r="C63" i="5" s="1"/>
  <c r="C44" i="1" l="1"/>
  <c r="D44" i="1" s="1"/>
  <c r="D64" i="5"/>
  <c r="D49" i="1"/>
  <c r="B24" i="2" s="1"/>
  <c r="B25" i="2" s="1"/>
</calcChain>
</file>

<file path=xl/sharedStrings.xml><?xml version="1.0" encoding="utf-8"?>
<sst xmlns="http://schemas.openxmlformats.org/spreadsheetml/2006/main" count="170" uniqueCount="126">
  <si>
    <t>RIFERIMENTO CONTRATTUALE  CCNL 16/11/2022</t>
  </si>
  <si>
    <t>RISORSE STABILI</t>
  </si>
  <si>
    <t>Art. 79 c. 1</t>
  </si>
  <si>
    <r>
      <rPr>
        <sz val="10"/>
        <rFont val="Arial Narrow"/>
        <family val="2"/>
        <charset val="1"/>
      </rPr>
      <t>risorse art</t>
    </r>
    <r>
      <rPr>
        <i/>
        <sz val="10"/>
        <rFont val="Arial Narrow"/>
        <family val="2"/>
        <charset val="1"/>
      </rPr>
      <t>. 67 c.1 e 2 , CCNL 2016/2018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</si>
  <si>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67, c. 2, CCNL 2016-2018)</t>
    </r>
  </si>
  <si>
    <t>INCREMENTO DELLE DOTAZIONI ORGANICHE – ART. 79 COMMA 1 LETT. C) NUOVE ASSUNZIONI ART. 33 D.L. n. 34/2018</t>
  </si>
  <si>
    <t>TOTALE RISORSE STABILI INCLUSE NEL LIMITE ART. 23, C.2 DLGS 75/2017</t>
  </si>
  <si>
    <t>incremento € 83,20 per dipendente in servizio al 31/12/2015</t>
  </si>
  <si>
    <t xml:space="preserve">Incremento € 84,50 per dipendente al 31/12/2018, a valere dal 2021 </t>
  </si>
  <si>
    <t>RIDETERMINAZIONE PER INCREMENTO STIPENDIO (art. 67 c. 2 lett. B CCNL 2016/2018)</t>
  </si>
  <si>
    <t>RIDETERMINAZIONE PER INCREMENTO STIPENDIO (art. 79  c. 1 lett. d)</t>
  </si>
  <si>
    <t>Differenze stipendiali tra B3 e B1 e tra D3 e D1 – dal 1.4.2023</t>
  </si>
  <si>
    <t>TOTALE RISORSE STABILI ESCLUSE NEL LIMITE ART. 23, C.2 DLGS 75/2017</t>
  </si>
  <si>
    <t>TOTALE RISORSE STABILI</t>
  </si>
  <si>
    <t>RISORSE VARIABILI</t>
  </si>
  <si>
    <t>Art. 79 c. 2 lett. b)</t>
  </si>
  <si>
    <r>
      <rPr>
        <sz val="10"/>
        <rFont val="Arial Narrow"/>
        <family val="2"/>
        <charset val="1"/>
      </rPr>
      <t>SPONSORIZZAZIONI, ACCORDI COLLABORAZIONE, ECC. se ordinariamente rese -</t>
    </r>
    <r>
      <rPr>
        <i/>
        <sz val="10"/>
        <rFont val="Arial Narrow"/>
        <family val="2"/>
        <charset val="1"/>
      </rPr>
      <t xml:space="preserve">  ART.67 C. 3 lett. A CCNL 2016/2018</t>
    </r>
  </si>
  <si>
    <r>
      <rPr>
        <sz val="10"/>
        <rFont val="Arial Narrow"/>
        <family val="2"/>
        <charset val="1"/>
      </rPr>
      <t>RISPARMI DA PIANI RAZIONALIZZAZIONE E RIQUALIFICAZIONE SPESA -</t>
    </r>
    <r>
      <rPr>
        <i/>
        <sz val="10"/>
        <rFont val="Arial Narrow"/>
        <family val="2"/>
        <charset val="1"/>
      </rPr>
      <t xml:space="preserve"> ART. 67 C.3 lett. B – CCNL 2016/2018</t>
    </r>
  </si>
  <si>
    <r>
      <rPr>
        <sz val="10"/>
        <rFont val="Arial Narrow"/>
        <family val="2"/>
        <charset val="1"/>
      </rPr>
      <t xml:space="preserve">SPECIFICHE DISPOSIZIONI DI LEGGE (specificare se RECUPERO EVASIONE ICI, INCENTIVI FUNZIONI TECNICHE AVVOCATURA CIVICA, ISTAT) </t>
    </r>
    <r>
      <rPr>
        <i/>
        <sz val="10"/>
        <rFont val="Arial Narrow"/>
        <family val="2"/>
        <charset val="1"/>
      </rPr>
      <t>ART. 67 C. 3 lett. C – CCNL 2016/2018</t>
    </r>
  </si>
  <si>
    <r>
      <rPr>
        <sz val="10"/>
        <rFont val="Arial Narrow"/>
        <family val="2"/>
        <charset val="1"/>
      </rPr>
      <t>RIA E ASSEGNI AD PERSONAM PERSONALE CESSATO quota parte anno cessazione</t>
    </r>
    <r>
      <rPr>
        <i/>
        <sz val="10"/>
        <rFont val="Arial Narrow"/>
        <family val="2"/>
        <charset val="1"/>
      </rPr>
      <t xml:space="preserve"> ART.67 C.3 lett.D - CCNL 2016/2018</t>
    </r>
  </si>
  <si>
    <r>
      <rPr>
        <sz val="10"/>
        <rFont val="Arial Narrow"/>
        <family val="2"/>
        <charset val="1"/>
      </rPr>
      <t xml:space="preserve">MESSI NOTIFICATORI - </t>
    </r>
    <r>
      <rPr>
        <i/>
        <sz val="10"/>
        <rFont val="Arial Narrow"/>
        <family val="2"/>
        <charset val="1"/>
      </rPr>
      <t>(ART. 54, CCNL 14.9.2000) ART.67 C.3 lett. F – CCNL 2016/2018</t>
    </r>
  </si>
  <si>
    <r>
      <rPr>
        <sz val="10"/>
        <rFont val="Arial Narrow"/>
        <family val="2"/>
        <charset val="1"/>
      </rPr>
      <t xml:space="preserve">PERSONALE CASE DA GIOCO </t>
    </r>
    <r>
      <rPr>
        <i/>
        <sz val="10"/>
        <rFont val="Arial Narrow"/>
        <family val="2"/>
        <charset val="1"/>
      </rPr>
      <t>ART.67 C. 3 lett. G – CCNL 2016/2018</t>
    </r>
  </si>
  <si>
    <r>
      <rPr>
        <sz val="10"/>
        <rFont val="Arial Narrow"/>
        <family val="2"/>
        <charset val="1"/>
      </rPr>
      <t xml:space="preserve">INTEGRAZIONE 1,2% MS 1997  </t>
    </r>
    <r>
      <rPr>
        <i/>
        <sz val="10"/>
        <rFont val="Arial Narrow"/>
        <family val="2"/>
        <charset val="1"/>
      </rPr>
      <t>ART. 79 COMMA 2 LETTERA B)</t>
    </r>
  </si>
  <si>
    <t>SCELTE ORGANIZZATIVE GESTIONALI E DI POLITICA RETRIBUTIVA - ART. 79 COMMA 2 LETTERA C) (OBIETTIVI ANCHE DI MANTENIMENTO NEL PIANO PERFORMANCE)</t>
  </si>
  <si>
    <t xml:space="preserve">SCELTE ORGANIZZATIVE GESTIONALI E DI POLITICA RETRIBUTIVA  - ARTT. 79, COMMA 2, LETT. C) E 98, COMMA 1, LETT. C) - PROVENTI C.D.S. </t>
  </si>
  <si>
    <r>
      <rPr>
        <sz val="10"/>
        <rFont val="Arial Narrow"/>
        <family val="2"/>
        <charset val="1"/>
      </rPr>
      <t xml:space="preserve">INCREMENTO PER PROCESSI DECENTRAMENTO E TRASFERIMENTO FUNZIONI quota parte anno di trasferimento </t>
    </r>
    <r>
      <rPr>
        <i/>
        <sz val="10"/>
        <rFont val="Arial Narrow"/>
        <family val="2"/>
        <charset val="1"/>
      </rPr>
      <t>ART.67 C. 3 lett. K- CCNL 2016/2018</t>
    </r>
  </si>
  <si>
    <t>TOTALE RISORSE VARIABILI INCLUSE NEL LIMITE ART. 23, C.2 DLGS 75/2017</t>
  </si>
  <si>
    <r>
      <rPr>
        <sz val="9"/>
        <color rgb="FF000000"/>
        <rFont val="Arial"/>
        <family val="2"/>
        <charset val="1"/>
      </rPr>
      <t xml:space="preserve">SPONSORIZZAZIONI, NUOVE CONVENZIONI, ACCORDI COLLABORAZIONE, ECC. - </t>
    </r>
    <r>
      <rPr>
        <sz val="8"/>
        <color rgb="FF000000"/>
        <rFont val="Arial"/>
        <family val="2"/>
        <charset val="1"/>
      </rPr>
      <t xml:space="preserve">ART. 43, L. 449/1997 - ART. 67 CO. 3 LETT. A) – ATTIVITTA' NON ORDINARIAMENTE RESE </t>
    </r>
  </si>
  <si>
    <r>
      <rPr>
        <sz val="10"/>
        <rFont val="Arial Narrow"/>
        <family val="2"/>
        <charset val="1"/>
      </rPr>
      <t xml:space="preserve">RISPARMI DA PIANI RAZIONALIZZAZIONE E RIQUALIFICAZIONE SPESA se prevalente coinvolgimento del personale - </t>
    </r>
    <r>
      <rPr>
        <i/>
        <sz val="10"/>
        <rFont val="Arial Narrow"/>
        <family val="2"/>
        <charset val="1"/>
      </rPr>
      <t xml:space="preserve">(ART. 15, COMMA 1, lett. K); ART. 16, COMMI 4 E 5, DL 98/2011) ART. 67 C.3 lett. B – CCNL 2016/2018 </t>
    </r>
  </si>
  <si>
    <t>SPECIFICHE DISPOSIZIONI DI LEGGE ART. 67 C. 3 lett. C – CCNL 2016/2018 Incentivi Entrate</t>
  </si>
  <si>
    <t>SPECIFICHE DISPOSIZIONI DI LEGGE (AVVOCATURA sentenze favorevoli, INCENTIVI FUNZIONI TECNICHE DLGS 50/2016 dal 2018 – proventi codice della strada) ART. 67 C. 3 lett. C – CCNL 2016/2019</t>
  </si>
  <si>
    <t>SOMME RECUPERATE PER INCARICHI EXTRAISTITUZIONALI ART. 53 C.7 DLGS 165/2001</t>
  </si>
  <si>
    <t>TRATTAMENTO ACCESSORIO A CARICO DI FINANZIAMENTI EUROPEI</t>
  </si>
  <si>
    <t>0,22% MONTE SALARI 2018 QUOTA FONDO - ART. 79 COMMA 3 E 5 CCNL 2019/2021</t>
  </si>
  <si>
    <t>ECONOMIE FONDO STRAORDINARIO CONFLUITE - ART. 79 COMMA 2 LETTERA D)</t>
  </si>
  <si>
    <t>ECONOMIE FONDO ANNO PRECEDENTE - ART. 80 COMMA 1 - SOLO PROVENIENTI DA PARTE STABILE</t>
  </si>
  <si>
    <t>TOTALE RISORSE VARIABILI ESCLUSE NEL LIMITE ART. 23, C.2 DLGS 75/2017</t>
  </si>
  <si>
    <t>TOTALE RISORSE VARIABILI</t>
  </si>
  <si>
    <t>TOTALE COMPLESSIVO FONDO RISORSE DECENTRATE</t>
  </si>
  <si>
    <t>DECURTAZIONI</t>
  </si>
  <si>
    <r>
      <rPr>
        <sz val="10"/>
        <rFont val="Arial Narrow"/>
        <family val="2"/>
        <charset val="1"/>
      </rPr>
      <t>DECURTAZIONE CONSOLIDATA 2011-2014</t>
    </r>
    <r>
      <rPr>
        <i/>
        <sz val="10"/>
        <rFont val="Arial Narrow"/>
        <family val="2"/>
        <charset val="1"/>
      </rPr>
      <t xml:space="preserve"> (II parte ART.9 c.2-bis DL 78/2010) solo su parte stabile circ. RGS 13/2016</t>
    </r>
  </si>
  <si>
    <t xml:space="preserve">ALTRE DECURTAZIONI </t>
  </si>
  <si>
    <t>DECURTAZIONE O MARGINE DA OPERARE PER RISPETTO DEL LIMITE ART.23 C.2 DLGS 75/2017</t>
  </si>
  <si>
    <t xml:space="preserve">TOTALE FONDO DECURTATO </t>
  </si>
  <si>
    <t>decurtazione fondo risorse stabili</t>
  </si>
  <si>
    <t>decurtazione fondo risorse variabili</t>
  </si>
  <si>
    <t>DEFINIZIONE DELLE RISORSE</t>
  </si>
  <si>
    <t>RISORSE VARIABILI (voce 42)</t>
  </si>
  <si>
    <t xml:space="preserve">RISORSE VARIABILI </t>
  </si>
  <si>
    <t>Destinazione risorse contrattazione integrativa</t>
  </si>
  <si>
    <t>DESCRIZIONE</t>
  </si>
  <si>
    <t>ART 80 c. 1 -  Fondo per il differenziale stipendiale (art. 78,c. 3)</t>
  </si>
  <si>
    <t xml:space="preserve">ART 80 c. 1 -   Indennità di comparto </t>
  </si>
  <si>
    <t>ART 80 c. 1 - indennità ex VIII QF non titolare di PO</t>
  </si>
  <si>
    <t>Art. 80, c. 2 - lett. j) Fondo differenziali stipendiali riconosciuti nell’anno</t>
  </si>
  <si>
    <t>Totale destinazioni parte stabile</t>
  </si>
  <si>
    <t>art. 80 c. 2 lett. a): PREMI CORRELATI ALLA PERFORMANCE ORGANIZZATIVA</t>
  </si>
  <si>
    <t>art. 80 c..2 lett. b: PREMI CORRELATI ALLA PERFORMANCE INDIVIDUALE (almeno il  30% delle risorse ex. art. 67 c.3, con aplicazione differenziazione di cui all'art. 69 (maggiorazione per le valutazioni più elevate non inferiore al 30% media)</t>
  </si>
  <si>
    <t>Art. 80 c.2 lett. c e art. 70-bis: INDENNITÀ CONDIZIONI DI LAVORO</t>
  </si>
  <si>
    <t>Art. 80 c. 2, lett. d: INDENNITÀ TURNO, REPERIBILITA' E COMPENSI (ex art. 24 c.1 CCNL 14.09.2000)</t>
  </si>
  <si>
    <t xml:space="preserve">art. 80 c. 2, lett. e - art. 84: COMPENSI SPECIFICHE RESPONSABILITA' </t>
  </si>
  <si>
    <t>art. 80, c. 2, lett.: INDENNITA' DI FUNZIONE POLIZIA LOCALE – art. 97 – E INDENNITÀ SERVIZIO ESTERNO POLIZIA LOCALE – art. 100 -</t>
  </si>
  <si>
    <t>art. 80, c. 2, lett. h (ex art. 54 CCNL 14.9.2000): COMPENSI AI MESSI NOTIFICATORI</t>
  </si>
  <si>
    <t>Totale destinazioni parte variabile</t>
  </si>
  <si>
    <t>RISORSE ANCORA DA CONTRATTARE</t>
  </si>
  <si>
    <t>Totale destinazioni ancora da regolare</t>
  </si>
  <si>
    <t>TOTALE RISORSE DESTINATE</t>
  </si>
  <si>
    <t>RETRIBUZIONI DI POSIZIONE E RISULTATO POSIZIONI ORGANIZZATIVE</t>
  </si>
  <si>
    <t>Verifica copertura complessiva utilizzi</t>
  </si>
  <si>
    <t>Verifica copertura risorse stabili per utilizzi stabili</t>
  </si>
  <si>
    <t>FONDO RISORSE DECENTRATE ANNO 2018</t>
  </si>
  <si>
    <t>n. dipendenti al 31.12.2018 - escluso segretario</t>
  </si>
  <si>
    <t>da tab. 12 Conto annuale 2018</t>
  </si>
  <si>
    <t>valore medio pro-capite</t>
  </si>
  <si>
    <t>differenza personale dipendente al 31.12</t>
  </si>
  <si>
    <t>aumento art. 33</t>
  </si>
  <si>
    <t>RIFERIMENTO CONTRATTUALE                     CCNL 21/05/2018</t>
  </si>
  <si>
    <t>Art. 67, comma 1  CCNL 21/05/2018  UNICO IMPORTO CONSOLIDATO 2017</t>
  </si>
  <si>
    <r>
      <rPr>
        <sz val="10"/>
        <rFont val="Arial Narrow"/>
        <family val="2"/>
        <charset val="1"/>
      </rPr>
      <t xml:space="preserve">INCREMENTI CCNL 2002-05 - </t>
    </r>
    <r>
      <rPr>
        <i/>
        <sz val="10"/>
        <rFont val="Arial Narrow"/>
        <family val="2"/>
        <charset val="1"/>
      </rPr>
      <t xml:space="preserve">(ART. 32 CC. 1,2,7) COMPRESO 0,20% ALTE PROFESSIONALITA' </t>
    </r>
  </si>
  <si>
    <r>
      <rPr>
        <sz val="10"/>
        <rFont val="Arial Narrow"/>
        <family val="2"/>
        <charset val="1"/>
      </rPr>
      <t xml:space="preserve">INCREMENTI CCNL 2004-05 - </t>
    </r>
    <r>
      <rPr>
        <i/>
        <sz val="10"/>
        <rFont val="Arial Narrow"/>
        <family val="2"/>
        <charset val="1"/>
      </rPr>
      <t>(ART. 4. CC. 1,4,5 PARTE FISSA)</t>
    </r>
  </si>
  <si>
    <r>
      <rPr>
        <sz val="10"/>
        <rFont val="Arial Narrow"/>
        <family val="2"/>
        <charset val="1"/>
      </rPr>
      <t xml:space="preserve">INCREMENTI CCNL 2006-09 - </t>
    </r>
    <r>
      <rPr>
        <i/>
        <sz val="10"/>
        <rFont val="Arial Narrow"/>
        <family val="2"/>
        <charset val="1"/>
      </rPr>
      <t>(ART. 8. CC. 2,5,6,7 PARTE FISSA)</t>
    </r>
  </si>
  <si>
    <r>
      <rPr>
        <sz val="10"/>
        <rFont val="Arial Narrow"/>
        <family val="2"/>
        <charset val="1"/>
      </rPr>
      <t xml:space="preserve">RIDETERMINAZIONE PER INCREMENTO STIPENDIO - </t>
    </r>
    <r>
      <rPr>
        <i/>
        <sz val="10"/>
        <rFont val="Arial Narrow"/>
        <family val="2"/>
        <charset val="1"/>
      </rPr>
      <t xml:space="preserve">(DICHIARAZIONE CONGIUNTA N.14 CCNL 2002-05 - N.1 CCNL 2008-09) </t>
    </r>
  </si>
  <si>
    <r>
      <rPr>
        <sz val="10"/>
        <rFont val="Arial Narrow"/>
        <family val="2"/>
        <charset val="1"/>
      </rPr>
      <t xml:space="preserve">RIA E ASSEGNI AD PERSONAM PERSONALE CESSATO - </t>
    </r>
    <r>
      <rPr>
        <i/>
        <sz val="10"/>
        <rFont val="Arial Narrow"/>
        <family val="2"/>
        <charset val="1"/>
      </rPr>
      <t>(ART. 4, C.2, CCNL 2000-01) - DAL 2011</t>
    </r>
  </si>
  <si>
    <t>RISPARMI EX ART. 2 C. 3 D.LGS 165/2001</t>
  </si>
  <si>
    <r>
      <rPr>
        <sz val="10"/>
        <rFont val="Arial Narrow"/>
        <family val="2"/>
        <charset val="1"/>
      </rPr>
      <t xml:space="preserve">INCREMENTO PER PROCESSI DECENTRAMENTO E TRASFERIMENTO FUNZIONI - </t>
    </r>
    <r>
      <rPr>
        <i/>
        <sz val="10"/>
        <rFont val="Arial Narrow"/>
        <family val="2"/>
        <charset val="1"/>
      </rPr>
      <t>(ART.15, C.1, lett. L), CCNL 1998-2001)</t>
    </r>
  </si>
  <si>
    <r>
      <rPr>
        <sz val="10"/>
        <rFont val="Arial Narrow"/>
        <family val="2"/>
        <charset val="1"/>
      </rPr>
      <t xml:space="preserve">INCREMENTO PER RIDUZIONE STABILE STRAORDINARIO - </t>
    </r>
    <r>
      <rPr>
        <i/>
        <sz val="10"/>
        <rFont val="Arial Narrow"/>
        <family val="2"/>
        <charset val="1"/>
      </rPr>
      <t>(ART. 14 C.1 CCNL 1998-2001)</t>
    </r>
  </si>
  <si>
    <r>
      <rPr>
        <sz val="10"/>
        <rFont val="Arial Narrow"/>
        <family val="2"/>
        <charset val="1"/>
      </rPr>
      <t xml:space="preserve">INCREMENTO PER RIORGANIZZAZIONI CON AUMENTO DOTAZIONE ORGANICA - </t>
    </r>
    <r>
      <rPr>
        <i/>
        <sz val="10"/>
        <rFont val="Arial Narrow"/>
        <family val="2"/>
        <charset val="1"/>
      </rPr>
      <t>(ART.15, C.5, CCNL 1998-2001 PARTE FISSA)</t>
    </r>
  </si>
  <si>
    <t>RIDUZIONI PERSONALE ATA, POSIZONI ORGANIZZATIVE, ESTERNALIZZAZIONI</t>
  </si>
  <si>
    <t>TOTALE IMPORTO UNICO CONSOLIDATO 2017</t>
  </si>
  <si>
    <t>Art. 67, comma 2  CCNL 21/05/2018  RISORSE STABILI</t>
  </si>
  <si>
    <t>RIDETERMINAZIONE PER INCREMENTO STIPENDIO (art. 79  c. 1 lett. b)</t>
  </si>
  <si>
    <t>Art. 67, comma 3  e art. 68, comma 1 CCNL 21/05/2018  RISORSE VARIABILI</t>
  </si>
  <si>
    <r>
      <rPr>
        <sz val="9"/>
        <color rgb="FF000000"/>
        <rFont val="Arial"/>
        <family val="2"/>
      </rPr>
      <t xml:space="preserve">SPONSORIZZAZIONI, NUOVE CONVENZIONI, ACCORDI COLLABORAZIONE, ECC. - </t>
    </r>
    <r>
      <rPr>
        <sz val="8"/>
        <color rgb="FF000000"/>
        <rFont val="Arial"/>
        <family val="2"/>
      </rPr>
      <t xml:space="preserve">ART. 43, L. 449/1997 - ART. 67 CO. 3 LETT. A) – ATTIVITTA' NON ORDINARIAMENTE RESE </t>
    </r>
  </si>
  <si>
    <t>ECONOMIE FONDO ANNO PRECEDENTE - ART. 68 COMMA 1 - SOLO PROVENIENTI DA PARTE STABILE (ART. 67 COMMA 1 E COMMA 2)</t>
  </si>
  <si>
    <t>SOMMA DECURTAZIONI SU RISORSE STABILI (voci 44+45)</t>
  </si>
  <si>
    <t>VERIFICA DEL LIMITE Art. 23 comma 2 Dlgs 75/2017</t>
  </si>
  <si>
    <t>TOTALE FONDO RISORSE DECENTRATE DECURTATO (voce 47)</t>
  </si>
  <si>
    <t>IMPORTO VOCI ESCLUSE DAL LIMITE (voce 21+ voce 41)</t>
  </si>
  <si>
    <r>
      <rPr>
        <b/>
        <sz val="10"/>
        <rFont val="Arial Narrow"/>
        <family val="2"/>
        <charset val="1"/>
      </rPr>
      <t xml:space="preserve">TOTALE FONDO RISORSE DECENTRATE DA SOTTOPORRE A VERIFICA </t>
    </r>
    <r>
      <rPr>
        <sz val="10"/>
        <rFont val="Arial Narrow"/>
        <family val="2"/>
        <charset val="1"/>
      </rPr>
      <t>solo voci soggette a limite (voce 48 - voce 49)</t>
    </r>
  </si>
  <si>
    <t xml:space="preserve">IMPORTO DESTINATO PER RETRIBUZIONE POSIZIONI ORGANIZZATIVE E RISULTATO </t>
  </si>
  <si>
    <t>MAGGIORAZIONE POSIZIONE SEGRETARIO COMUNALE ART. 41, C.4 CCNL 16/05/2001</t>
  </si>
  <si>
    <t>FONDO STRAORDINARIO</t>
  </si>
  <si>
    <t>ART. 33 DL 34/2019 – aumento limite anno 2016</t>
  </si>
  <si>
    <t xml:space="preserve">RISPETTO DEL LIMITE </t>
  </si>
  <si>
    <t>FONDO RISORSE DECENTRATE  PARTE STABILE ANNO 2018</t>
  </si>
  <si>
    <t>n. dipendenti al 31.12.2018 - escluso segretario  (tab 12 conto annuale)</t>
  </si>
  <si>
    <t>n. dipendenti al 31.12.2025 - escluso segretario</t>
  </si>
  <si>
    <t>FONDO RISORSE DECENTRATE ANNO 2025</t>
  </si>
  <si>
    <t>n. dipendenti al 31.12.2025- escluso segretario</t>
  </si>
  <si>
    <t>ART. 33 D.L. 34/2019 - aumento limite fondo 2016</t>
  </si>
  <si>
    <t>AUMENTO DOTAZIONE ORGANICA</t>
  </si>
  <si>
    <t>Decreto PA - art. 14, c. 1-bis</t>
  </si>
  <si>
    <t>segreteria</t>
  </si>
  <si>
    <t>D3</t>
  </si>
  <si>
    <t>ragioneria</t>
  </si>
  <si>
    <t>d1</t>
  </si>
  <si>
    <t>tecnico</t>
  </si>
  <si>
    <t>polizia locale</t>
  </si>
  <si>
    <t>c5</t>
  </si>
  <si>
    <t>tributi</t>
  </si>
  <si>
    <t>c3</t>
  </si>
  <si>
    <t>demografici</t>
  </si>
  <si>
    <t>c1</t>
  </si>
  <si>
    <t>SPECIFICHE DISPOSIZIONI DI LEGGE ANPR 2016/2019</t>
  </si>
  <si>
    <t>art. 80, c. 2, lett. G (art. 67, c. 3, lett. c - art 70-ter): COMPENSI PREVISTI DA DISPOSIZIONI DI LEGGE</t>
  </si>
  <si>
    <t>per contrattazione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</si>
</sst>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_-[$€-2]\ * #,##0.00_-;\-[$€-2]\ * #,##0.00_-;_-[$€-2]\ * \-??_-"/>
    <numFmt numFmtId="166" formatCode="_-&quot;€ &quot;* #,##0.00_-;&quot;-€ &quot;* #,##0.00_-;_-&quot;€ &quot;* \-??_-;_-@_-"/>
    <numFmt numFmtId="167" formatCode="[$€-410]\ #,##0.00;[Red]\-[$€-410]\ #,##0.00"/>
    <numFmt numFmtId="168" formatCode="_-* #,##0.00_-;\-* #,##0.00_-;_-* \-??_-;_-@_-"/>
    <numFmt numFmtId="169" formatCode="0_ ;\-0\ "/>
    <numFmt numFmtId="170" formatCode="#,##0.00_ ;\-#,##0.00\ "/>
    <numFmt numFmtId="171" formatCode="#,##0_ ;[Red]\-#,##0\ "/>
    <numFmt numFmtId="172" formatCode="_-[$€-410]\ * #,##0.00_-;\-[$€-410]\ * #,##0.00_-;_-[$€-410]\ * \-??_-;_-@_-"/>
    <numFmt numFmtId="173" formatCode="_-* #,##0.00\ [$€-410]_-;\-* #,##0.00\ [$€-410]_-;_-* \-??\ [$€-410]_-;_-@_-"/>
  </numFmts>
  <fonts count="32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i/>
      <sz val="12"/>
      <name val="Arial Narrow"/>
      <family val="2"/>
      <charset val="1"/>
    </font>
    <font>
      <sz val="12"/>
      <name val="Calibri"/>
      <family val="2"/>
      <charset val="1"/>
    </font>
    <font>
      <b/>
      <i/>
      <sz val="10"/>
      <name val="Arial Narrow"/>
      <family val="2"/>
      <charset val="1"/>
    </font>
    <font>
      <sz val="10"/>
      <name val="Arial Narrow"/>
      <family val="2"/>
      <charset val="1"/>
    </font>
    <font>
      <i/>
      <sz val="10"/>
      <name val="Arial Narrow"/>
      <family val="2"/>
      <charset val="1"/>
    </font>
    <font>
      <sz val="10"/>
      <color rgb="FF000000"/>
      <name val="Arial Narrow"/>
      <family val="2"/>
      <charset val="1"/>
    </font>
    <font>
      <b/>
      <sz val="1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FF0000"/>
      <name val="Arial Narrow"/>
      <family val="2"/>
      <charset val="1"/>
    </font>
    <font>
      <b/>
      <sz val="10"/>
      <color rgb="FFC9211E"/>
      <name val="Arial Narrow"/>
      <family val="2"/>
      <charset val="1"/>
    </font>
    <font>
      <b/>
      <i/>
      <sz val="8"/>
      <name val="Arial Narrow"/>
      <family val="2"/>
      <charset val="1"/>
    </font>
    <font>
      <b/>
      <sz val="10"/>
      <color rgb="FF000000"/>
      <name val="Arial Narrow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i/>
      <sz val="10"/>
      <color rgb="FF0000FF"/>
      <name val="Arial"/>
      <family val="2"/>
      <charset val="1"/>
    </font>
    <font>
      <sz val="10"/>
      <color rgb="FFFFFFFF"/>
      <name val="Arial"/>
      <family val="2"/>
      <charset val="1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9DC3E6"/>
        <bgColor rgb="FFC0C0C0"/>
      </patternFill>
    </fill>
    <fill>
      <patternFill patternType="solid">
        <fgColor rgb="FFD7E4BD"/>
        <bgColor rgb="FFDEEBF7"/>
      </patternFill>
    </fill>
    <fill>
      <patternFill patternType="solid">
        <fgColor rgb="FFFFFF66"/>
        <bgColor rgb="FFFFFF99"/>
      </patternFill>
    </fill>
    <fill>
      <patternFill patternType="solid">
        <fgColor rgb="FFFFFF99"/>
        <bgColor rgb="FFFFFF66"/>
      </patternFill>
    </fill>
    <fill>
      <patternFill patternType="solid">
        <fgColor rgb="FF00FF7F"/>
        <bgColor rgb="FF00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ashDot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168" fontId="27" fillId="0" borderId="0" applyBorder="0" applyProtection="0"/>
    <xf numFmtId="9" fontId="27" fillId="0" borderId="0" applyBorder="0" applyProtection="0"/>
    <xf numFmtId="165" fontId="1" fillId="0" borderId="0" applyBorder="0" applyProtection="0"/>
    <xf numFmtId="0" fontId="27" fillId="0" borderId="0"/>
    <xf numFmtId="166" fontId="27" fillId="0" borderId="0" applyBorder="0" applyProtection="0"/>
  </cellStyleXfs>
  <cellXfs count="9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5" fillId="0" borderId="0" xfId="0" applyFont="1"/>
    <xf numFmtId="0" fontId="4" fillId="2" borderId="1" xfId="4" applyFont="1" applyFill="1" applyBorder="1" applyAlignment="1">
      <alignment horizontal="left" vertical="center"/>
    </xf>
    <xf numFmtId="0" fontId="6" fillId="2" borderId="1" xfId="4" applyFont="1" applyFill="1" applyBorder="1" applyAlignment="1">
      <alignment horizontal="left" vertical="top" wrapText="1"/>
    </xf>
    <xf numFmtId="49" fontId="7" fillId="0" borderId="1" xfId="4" applyNumberFormat="1" applyFont="1" applyBorder="1" applyAlignment="1">
      <alignment horizontal="left" vertical="center" wrapText="1" indent="1"/>
    </xf>
    <xf numFmtId="166" fontId="7" fillId="0" borderId="1" xfId="5" applyFont="1" applyBorder="1" applyProtection="1"/>
    <xf numFmtId="166" fontId="9" fillId="0" borderId="1" xfId="5" applyFont="1" applyBorder="1" applyProtection="1"/>
    <xf numFmtId="0" fontId="10" fillId="2" borderId="1" xfId="4" applyFont="1" applyFill="1" applyBorder="1"/>
    <xf numFmtId="166" fontId="10" fillId="2" borderId="2" xfId="5" applyFont="1" applyFill="1" applyBorder="1" applyProtection="1"/>
    <xf numFmtId="166" fontId="10" fillId="2" borderId="1" xfId="5" applyFont="1" applyFill="1" applyBorder="1" applyProtection="1"/>
    <xf numFmtId="0" fontId="10" fillId="2" borderId="1" xfId="4" applyFont="1" applyFill="1" applyBorder="1" applyAlignment="1">
      <alignment vertical="center"/>
    </xf>
    <xf numFmtId="166" fontId="10" fillId="2" borderId="1" xfId="5" applyFont="1" applyFill="1" applyBorder="1" applyAlignment="1" applyProtection="1">
      <alignment vertical="center"/>
    </xf>
    <xf numFmtId="49" fontId="11" fillId="0" borderId="1" xfId="4" applyNumberFormat="1" applyFont="1" applyBorder="1" applyAlignment="1">
      <alignment horizontal="left" vertical="center" wrapText="1" indent="1"/>
    </xf>
    <xf numFmtId="0" fontId="13" fillId="2" borderId="1" xfId="4" applyFont="1" applyFill="1" applyBorder="1"/>
    <xf numFmtId="166" fontId="14" fillId="0" borderId="1" xfId="5" applyFont="1" applyBorder="1" applyProtection="1"/>
    <xf numFmtId="0" fontId="6" fillId="2" borderId="0" xfId="4" applyFont="1" applyFill="1" applyAlignment="1">
      <alignment horizontal="left" vertical="top"/>
    </xf>
    <xf numFmtId="9" fontId="6" fillId="2" borderId="3" xfId="2" applyFont="1" applyFill="1" applyBorder="1" applyProtection="1"/>
    <xf numFmtId="9" fontId="15" fillId="2" borderId="4" xfId="2" applyFont="1" applyFill="1" applyBorder="1" applyProtection="1"/>
    <xf numFmtId="166" fontId="6" fillId="2" borderId="5" xfId="5" applyFont="1" applyFill="1" applyBorder="1" applyProtection="1"/>
    <xf numFmtId="9" fontId="6" fillId="2" borderId="6" xfId="2" applyFont="1" applyFill="1" applyBorder="1" applyProtection="1"/>
    <xf numFmtId="9" fontId="15" fillId="2" borderId="7" xfId="2" applyFont="1" applyFill="1" applyBorder="1" applyProtection="1"/>
    <xf numFmtId="166" fontId="6" fillId="2" borderId="8" xfId="5" applyFont="1" applyFill="1" applyBorder="1" applyProtection="1"/>
    <xf numFmtId="0" fontId="10" fillId="0" borderId="1" xfId="4" applyFont="1" applyBorder="1" applyAlignment="1">
      <alignment horizontal="right"/>
    </xf>
    <xf numFmtId="166" fontId="16" fillId="0" borderId="1" xfId="5" applyFont="1" applyBorder="1" applyAlignment="1" applyProtection="1">
      <alignment horizontal="right"/>
    </xf>
    <xf numFmtId="167" fontId="3" fillId="0" borderId="0" xfId="0" applyNumberFormat="1" applyFont="1"/>
    <xf numFmtId="0" fontId="10" fillId="3" borderId="1" xfId="4" applyFont="1" applyFill="1" applyBorder="1" applyAlignment="1">
      <alignment horizontal="right" vertical="center"/>
    </xf>
    <xf numFmtId="166" fontId="16" fillId="3" borderId="1" xfId="5" applyFont="1" applyFill="1" applyBorder="1" applyAlignment="1" applyProtection="1">
      <alignment vertical="center"/>
    </xf>
    <xf numFmtId="0" fontId="7" fillId="0" borderId="0" xfId="4" applyFont="1" applyAlignment="1">
      <alignment horizontal="right"/>
    </xf>
    <xf numFmtId="0" fontId="17" fillId="0" borderId="0" xfId="4" applyFont="1"/>
    <xf numFmtId="166" fontId="9" fillId="0" borderId="0" xfId="5" applyFont="1" applyBorder="1" applyProtection="1"/>
    <xf numFmtId="166" fontId="16" fillId="0" borderId="0" xfId="5" applyFont="1" applyBorder="1" applyProtection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9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69" fontId="19" fillId="4" borderId="1" xfId="1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vertical="center"/>
    </xf>
    <xf numFmtId="4" fontId="18" fillId="0" borderId="1" xfId="0" applyNumberFormat="1" applyFont="1" applyBorder="1"/>
    <xf numFmtId="0" fontId="1" fillId="0" borderId="11" xfId="0" applyFont="1" applyBorder="1" applyAlignment="1">
      <alignment vertical="center"/>
    </xf>
    <xf numFmtId="4" fontId="18" fillId="0" borderId="1" xfId="1" applyNumberFormat="1" applyFont="1" applyBorder="1" applyAlignment="1" applyProtection="1">
      <alignment vertical="center"/>
      <protection locked="0"/>
    </xf>
    <xf numFmtId="0" fontId="20" fillId="5" borderId="1" xfId="0" applyFont="1" applyFill="1" applyBorder="1" applyAlignment="1">
      <alignment horizontal="right" vertical="center" indent="1"/>
    </xf>
    <xf numFmtId="4" fontId="19" fillId="5" borderId="12" xfId="1" applyNumberFormat="1" applyFont="1" applyFill="1" applyBorder="1" applyAlignment="1" applyProtection="1">
      <alignment vertical="center"/>
    </xf>
    <xf numFmtId="0" fontId="1" fillId="0" borderId="11" xfId="0" applyFont="1" applyBorder="1" applyAlignment="1">
      <alignment vertical="center" wrapText="1"/>
    </xf>
    <xf numFmtId="4" fontId="18" fillId="0" borderId="1" xfId="0" applyNumberFormat="1" applyFont="1" applyBorder="1" applyAlignment="1">
      <alignment vertical="center"/>
    </xf>
    <xf numFmtId="4" fontId="18" fillId="0" borderId="12" xfId="1" applyNumberFormat="1" applyFont="1" applyBorder="1" applyAlignment="1" applyProtection="1">
      <alignment vertical="center"/>
      <protection locked="0"/>
    </xf>
    <xf numFmtId="49" fontId="1" fillId="0" borderId="1" xfId="0" applyNumberFormat="1" applyFont="1" applyBorder="1" applyAlignment="1">
      <alignment horizontal="left" vertical="center" indent="1"/>
    </xf>
    <xf numFmtId="0" fontId="19" fillId="0" borderId="13" xfId="0" applyFont="1" applyBorder="1" applyAlignment="1">
      <alignment horizontal="right" vertical="center" indent="1"/>
    </xf>
    <xf numFmtId="4" fontId="19" fillId="0" borderId="1" xfId="1" applyNumberFormat="1" applyFont="1" applyBorder="1" applyAlignment="1" applyProtection="1">
      <alignment vertical="center"/>
    </xf>
    <xf numFmtId="0" fontId="21" fillId="6" borderId="1" xfId="0" applyFont="1" applyFill="1" applyBorder="1"/>
    <xf numFmtId="0" fontId="18" fillId="0" borderId="1" xfId="0" applyFont="1" applyBorder="1"/>
    <xf numFmtId="0" fontId="18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indent="15"/>
    </xf>
    <xf numFmtId="170" fontId="19" fillId="7" borderId="14" xfId="1" applyNumberFormat="1" applyFont="1" applyFill="1" applyBorder="1" applyAlignment="1" applyProtection="1">
      <alignment vertical="center"/>
    </xf>
    <xf numFmtId="171" fontId="19" fillId="0" borderId="0" xfId="1" applyNumberFormat="1" applyFont="1" applyBorder="1" applyAlignment="1" applyProtection="1">
      <alignment horizontal="center" vertical="top" wrapText="1"/>
    </xf>
    <xf numFmtId="4" fontId="19" fillId="7" borderId="14" xfId="1" applyNumberFormat="1" applyFont="1" applyFill="1" applyBorder="1" applyAlignment="1" applyProtection="1">
      <alignment vertical="center"/>
    </xf>
    <xf numFmtId="0" fontId="19" fillId="0" borderId="0" xfId="0" applyFont="1"/>
    <xf numFmtId="173" fontId="1" fillId="0" borderId="0" xfId="0" applyNumberFormat="1" applyFont="1"/>
    <xf numFmtId="0" fontId="1" fillId="0" borderId="0" xfId="0" applyFont="1"/>
    <xf numFmtId="172" fontId="18" fillId="0" borderId="0" xfId="0" applyNumberFormat="1" applyFont="1"/>
    <xf numFmtId="0" fontId="1" fillId="0" borderId="0" xfId="0" applyFont="1" applyAlignment="1">
      <alignment wrapText="1"/>
    </xf>
    <xf numFmtId="170" fontId="18" fillId="0" borderId="0" xfId="0" applyNumberFormat="1" applyFont="1"/>
    <xf numFmtId="0" fontId="20" fillId="0" borderId="0" xfId="0" applyFont="1"/>
    <xf numFmtId="0" fontId="23" fillId="0" borderId="0" xfId="0" applyFont="1"/>
    <xf numFmtId="0" fontId="3" fillId="0" borderId="0" xfId="0" applyFont="1" applyAlignment="1">
      <alignment wrapText="1"/>
    </xf>
    <xf numFmtId="49" fontId="10" fillId="2" borderId="1" xfId="4" applyNumberFormat="1" applyFont="1" applyFill="1" applyBorder="1" applyAlignment="1">
      <alignment horizontal="left" vertical="center" wrapText="1" indent="1"/>
    </xf>
    <xf numFmtId="0" fontId="10" fillId="2" borderId="1" xfId="4" applyFont="1" applyFill="1" applyBorder="1" applyAlignment="1">
      <alignment wrapText="1"/>
    </xf>
    <xf numFmtId="0" fontId="10" fillId="2" borderId="1" xfId="4" applyFont="1" applyFill="1" applyBorder="1" applyAlignment="1">
      <alignment vertical="center" wrapText="1"/>
    </xf>
    <xf numFmtId="166" fontId="9" fillId="0" borderId="15" xfId="5" applyFont="1" applyBorder="1" applyProtection="1"/>
    <xf numFmtId="49" fontId="24" fillId="0" borderId="1" xfId="4" applyNumberFormat="1" applyFont="1" applyBorder="1" applyAlignment="1">
      <alignment horizontal="left" vertical="center" indent="1"/>
    </xf>
    <xf numFmtId="49" fontId="7" fillId="0" borderId="1" xfId="4" applyNumberFormat="1" applyFont="1" applyBorder="1" applyAlignment="1">
      <alignment horizontal="left" vertical="center" indent="1"/>
    </xf>
    <xf numFmtId="166" fontId="7" fillId="0" borderId="1" xfId="4" applyNumberFormat="1" applyFont="1" applyBorder="1" applyAlignment="1">
      <alignment horizontal="left"/>
    </xf>
    <xf numFmtId="0" fontId="10" fillId="0" borderId="1" xfId="4" applyFont="1" applyBorder="1" applyAlignment="1">
      <alignment horizontal="left" wrapText="1"/>
    </xf>
    <xf numFmtId="166" fontId="10" fillId="0" borderId="1" xfId="5" applyFont="1" applyBorder="1" applyProtection="1"/>
    <xf numFmtId="0" fontId="10" fillId="0" borderId="1" xfId="4" applyFont="1" applyBorder="1" applyAlignment="1">
      <alignment wrapText="1"/>
    </xf>
    <xf numFmtId="0" fontId="7" fillId="0" borderId="1" xfId="4" applyFont="1" applyBorder="1" applyAlignment="1">
      <alignment wrapText="1"/>
    </xf>
    <xf numFmtId="166" fontId="16" fillId="2" borderId="1" xfId="5" applyFont="1" applyFill="1" applyBorder="1" applyProtection="1"/>
    <xf numFmtId="0" fontId="13" fillId="2" borderId="1" xfId="4" applyFont="1" applyFill="1" applyBorder="1" applyAlignment="1">
      <alignment wrapText="1"/>
    </xf>
    <xf numFmtId="166" fontId="13" fillId="2" borderId="1" xfId="5" applyFont="1" applyFill="1" applyBorder="1" applyProtection="1"/>
    <xf numFmtId="0" fontId="26" fillId="0" borderId="0" xfId="4" applyFont="1"/>
    <xf numFmtId="0" fontId="7" fillId="0" borderId="0" xfId="4" applyFont="1" applyAlignment="1">
      <alignment horizontal="right" wrapText="1"/>
    </xf>
    <xf numFmtId="0" fontId="28" fillId="0" borderId="0" xfId="0" applyFont="1"/>
    <xf numFmtId="0" fontId="29" fillId="0" borderId="16" xfId="0" applyFont="1" applyBorder="1" applyAlignment="1">
      <alignment horizontal="center" vertical="top" wrapText="1"/>
    </xf>
    <xf numFmtId="0" fontId="29" fillId="8" borderId="16" xfId="0" applyFont="1" applyFill="1" applyBorder="1" applyAlignment="1">
      <alignment horizontal="center" vertical="top" wrapText="1"/>
    </xf>
    <xf numFmtId="1" fontId="30" fillId="0" borderId="16" xfId="0" applyNumberFormat="1" applyFont="1" applyBorder="1" applyAlignment="1">
      <alignment horizontal="center" vertical="top" shrinkToFit="1"/>
    </xf>
    <xf numFmtId="0" fontId="31" fillId="0" borderId="16" xfId="0" applyFont="1" applyBorder="1" applyAlignment="1">
      <alignment horizontal="center" wrapText="1"/>
    </xf>
    <xf numFmtId="164" fontId="3" fillId="0" borderId="0" xfId="0" applyNumberFormat="1" applyFont="1"/>
    <xf numFmtId="0" fontId="6" fillId="2" borderId="1" xfId="4" applyFont="1" applyFill="1" applyBorder="1" applyAlignment="1">
      <alignment horizontal="left" vertical="top" wrapText="1"/>
    </xf>
    <xf numFmtId="0" fontId="6" fillId="2" borderId="1" xfId="4" applyFont="1" applyFill="1" applyBorder="1" applyAlignment="1">
      <alignment horizontal="left" vertical="top"/>
    </xf>
    <xf numFmtId="0" fontId="6" fillId="2" borderId="12" xfId="4" applyFont="1" applyFill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</cellXfs>
  <cellStyles count="6">
    <cellStyle name="Euro" xfId="3" xr:uid="{00000000-0005-0000-0000-000000000000}"/>
    <cellStyle name="Migliaia" xfId="1" builtinId="3"/>
    <cellStyle name="Normale" xfId="0" builtinId="0"/>
    <cellStyle name="Normale 2" xfId="4" xr:uid="{00000000-0005-0000-0000-000003000000}"/>
    <cellStyle name="Percentuale" xfId="2" builtinId="5"/>
    <cellStyle name="Valuta 2" xfId="5" xr:uid="{00000000-0005-0000-0000-000005000000}"/>
  </cellStyles>
  <dxfs count="1">
    <dxf>
      <font>
        <b/>
        <i val="0"/>
        <sz val="11"/>
        <color rgb="FFFFFFFF"/>
        <name val="Calibri"/>
      </font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7F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66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FFF"/>
      <rgbColor rgb="FFCCFFFF"/>
      <rgbColor rgb="FFD7E4BD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W53"/>
  <sheetViews>
    <sheetView topLeftCell="A46" zoomScale="110" zoomScaleNormal="110" workbookViewId="0">
      <selection activeCell="H18" sqref="H18"/>
    </sheetView>
  </sheetViews>
  <sheetFormatPr defaultColWidth="8.6328125" defaultRowHeight="14.5" x14ac:dyDescent="0.35"/>
  <cols>
    <col min="1" max="1" width="20.36328125" style="1" customWidth="1"/>
    <col min="2" max="2" width="103" style="2" customWidth="1"/>
    <col min="3" max="3" width="7.90625" style="2" customWidth="1"/>
    <col min="4" max="4" width="13.36328125" style="2" customWidth="1"/>
    <col min="5" max="238" width="8.6328125" style="2"/>
    <col min="239" max="239" width="22.6328125" style="2" customWidth="1"/>
    <col min="240" max="240" width="4.36328125" style="2" customWidth="1"/>
    <col min="241" max="241" width="103" style="2" customWidth="1"/>
    <col min="242" max="242" width="14" style="2" customWidth="1"/>
    <col min="243" max="244" width="14.36328125" style="2" customWidth="1"/>
    <col min="245" max="245" width="13.54296875" style="2" customWidth="1"/>
    <col min="246" max="247" width="13.36328125" style="2" customWidth="1"/>
    <col min="248" max="248" width="13.6328125" style="2" customWidth="1"/>
    <col min="249" max="249" width="13" style="2" customWidth="1"/>
    <col min="250" max="494" width="8.6328125" style="2"/>
    <col min="495" max="495" width="22.6328125" style="2" customWidth="1"/>
    <col min="496" max="496" width="4.36328125" style="2" customWidth="1"/>
    <col min="497" max="497" width="103" style="2" customWidth="1"/>
    <col min="498" max="498" width="14" style="2" customWidth="1"/>
    <col min="499" max="500" width="14.36328125" style="2" customWidth="1"/>
    <col min="501" max="501" width="13.54296875" style="2" customWidth="1"/>
    <col min="502" max="503" width="13.36328125" style="2" customWidth="1"/>
    <col min="504" max="504" width="13.6328125" style="2" customWidth="1"/>
    <col min="505" max="505" width="13" style="2" customWidth="1"/>
    <col min="506" max="750" width="8.6328125" style="2"/>
    <col min="751" max="751" width="22.6328125" style="2" customWidth="1"/>
    <col min="752" max="752" width="4.36328125" style="2" customWidth="1"/>
    <col min="753" max="753" width="103" style="2" customWidth="1"/>
    <col min="754" max="754" width="14" style="2" customWidth="1"/>
    <col min="755" max="756" width="14.36328125" style="2" customWidth="1"/>
    <col min="757" max="757" width="13.54296875" style="2" customWidth="1"/>
    <col min="758" max="759" width="13.36328125" style="2" customWidth="1"/>
    <col min="760" max="760" width="13.6328125" style="2" customWidth="1"/>
    <col min="761" max="761" width="13" style="2" customWidth="1"/>
    <col min="762" max="1006" width="8.6328125" style="2"/>
    <col min="1007" max="1007" width="22.6328125" style="2" customWidth="1"/>
    <col min="1008" max="1008" width="4.36328125" style="2" customWidth="1"/>
    <col min="1009" max="1009" width="103" style="2" customWidth="1"/>
    <col min="1010" max="1010" width="14" style="2" customWidth="1"/>
    <col min="1011" max="1011" width="14.36328125" style="2" customWidth="1"/>
    <col min="1012" max="1012" width="8.90625" customWidth="1"/>
    <col min="1013" max="1020" width="11.54296875" customWidth="1"/>
  </cols>
  <sheetData>
    <row r="1" spans="1:4" s="5" customFormat="1" ht="51.65" customHeight="1" x14ac:dyDescent="0.35">
      <c r="A1" s="3" t="s">
        <v>0</v>
      </c>
      <c r="B1" s="4"/>
      <c r="C1" s="4"/>
      <c r="D1" s="4">
        <v>2025</v>
      </c>
    </row>
    <row r="2" spans="1:4" s="5" customFormat="1" ht="21.65" customHeight="1" x14ac:dyDescent="0.35">
      <c r="A2" s="3"/>
      <c r="B2" s="6">
        <v>19829.14</v>
      </c>
      <c r="C2" s="6"/>
      <c r="D2" s="4"/>
    </row>
    <row r="3" spans="1:4" ht="12.75" customHeight="1" x14ac:dyDescent="0.35">
      <c r="A3" s="90" t="s">
        <v>2</v>
      </c>
      <c r="B3" s="8" t="s">
        <v>3</v>
      </c>
      <c r="C3" s="8"/>
      <c r="D3" s="9">
        <v>19829.14</v>
      </c>
    </row>
    <row r="4" spans="1:4" x14ac:dyDescent="0.35">
      <c r="A4" s="90"/>
      <c r="B4" s="8" t="s">
        <v>4</v>
      </c>
      <c r="C4" s="8"/>
      <c r="D4" s="10">
        <v>0</v>
      </c>
    </row>
    <row r="5" spans="1:4" x14ac:dyDescent="0.35">
      <c r="A5" s="90"/>
      <c r="B5" s="8" t="s">
        <v>5</v>
      </c>
      <c r="C5" s="8"/>
      <c r="D5" s="9">
        <v>0</v>
      </c>
    </row>
    <row r="6" spans="1:4" x14ac:dyDescent="0.35">
      <c r="A6" s="90"/>
      <c r="B6" s="11" t="s">
        <v>6</v>
      </c>
      <c r="C6" s="11"/>
      <c r="D6" s="12">
        <f>+D3+D4+D5</f>
        <v>19829.14</v>
      </c>
    </row>
    <row r="7" spans="1:4" x14ac:dyDescent="0.35">
      <c r="A7" s="90"/>
      <c r="B7" s="8" t="s">
        <v>7</v>
      </c>
      <c r="C7" s="8"/>
      <c r="D7" s="9">
        <v>582.4</v>
      </c>
    </row>
    <row r="8" spans="1:4" x14ac:dyDescent="0.35">
      <c r="A8" s="90"/>
      <c r="B8" s="8" t="s">
        <v>8</v>
      </c>
      <c r="C8" s="8"/>
      <c r="D8" s="9">
        <v>591.5</v>
      </c>
    </row>
    <row r="9" spans="1:4" x14ac:dyDescent="0.35">
      <c r="A9" s="90"/>
      <c r="B9" s="8" t="s">
        <v>9</v>
      </c>
      <c r="C9" s="8"/>
      <c r="D9" s="9">
        <v>468.7</v>
      </c>
    </row>
    <row r="10" spans="1:4" x14ac:dyDescent="0.35">
      <c r="A10" s="90"/>
      <c r="B10" s="8" t="s">
        <v>10</v>
      </c>
      <c r="C10" s="8"/>
      <c r="D10" s="9">
        <v>486.2</v>
      </c>
    </row>
    <row r="11" spans="1:4" x14ac:dyDescent="0.35">
      <c r="A11" s="90"/>
      <c r="B11" s="8" t="s">
        <v>11</v>
      </c>
      <c r="C11" s="8"/>
      <c r="D11" s="9">
        <v>0</v>
      </c>
    </row>
    <row r="12" spans="1:4" x14ac:dyDescent="0.35">
      <c r="A12" s="90"/>
      <c r="B12" s="8" t="s">
        <v>111</v>
      </c>
      <c r="D12" s="9">
        <v>0</v>
      </c>
    </row>
    <row r="13" spans="1:4" x14ac:dyDescent="0.35">
      <c r="A13" s="90"/>
      <c r="B13" s="11" t="s">
        <v>12</v>
      </c>
      <c r="C13" s="11"/>
      <c r="D13" s="13">
        <f>SUM(D7:D12)</f>
        <v>2128.8000000000002</v>
      </c>
    </row>
    <row r="14" spans="1:4" x14ac:dyDescent="0.35">
      <c r="A14" s="90"/>
      <c r="B14" s="11" t="s">
        <v>13</v>
      </c>
      <c r="C14" s="11"/>
      <c r="D14" s="13">
        <f>+D6+D13</f>
        <v>21957.94</v>
      </c>
    </row>
    <row r="15" spans="1:4" ht="30.65" customHeight="1" x14ac:dyDescent="0.35">
      <c r="A15" s="7"/>
      <c r="B15" s="6" t="s">
        <v>14</v>
      </c>
      <c r="C15" s="6"/>
      <c r="D15" s="4">
        <v>2025</v>
      </c>
    </row>
    <row r="16" spans="1:4" ht="25.5" customHeight="1" x14ac:dyDescent="0.35">
      <c r="A16" s="92" t="s">
        <v>15</v>
      </c>
      <c r="B16" s="8" t="s">
        <v>16</v>
      </c>
      <c r="C16" s="8"/>
      <c r="D16" s="10">
        <v>0</v>
      </c>
    </row>
    <row r="17" spans="1:4" x14ac:dyDescent="0.35">
      <c r="A17" s="93"/>
      <c r="B17" s="8" t="s">
        <v>17</v>
      </c>
      <c r="C17" s="8"/>
      <c r="D17" s="10">
        <v>0</v>
      </c>
    </row>
    <row r="18" spans="1:4" ht="26" x14ac:dyDescent="0.35">
      <c r="A18" s="93"/>
      <c r="B18" s="8" t="s">
        <v>18</v>
      </c>
      <c r="C18" s="8"/>
      <c r="D18" s="10">
        <v>0</v>
      </c>
    </row>
    <row r="19" spans="1:4" x14ac:dyDescent="0.35">
      <c r="A19" s="93"/>
      <c r="B19" s="8" t="s">
        <v>123</v>
      </c>
      <c r="C19" s="8"/>
      <c r="D19" s="9">
        <v>1683.6</v>
      </c>
    </row>
    <row r="20" spans="1:4" x14ac:dyDescent="0.35">
      <c r="A20" s="93"/>
      <c r="B20" s="8" t="s">
        <v>19</v>
      </c>
      <c r="C20" s="8"/>
      <c r="D20" s="10"/>
    </row>
    <row r="21" spans="1:4" x14ac:dyDescent="0.35">
      <c r="A21" s="93"/>
      <c r="B21" s="8" t="s">
        <v>20</v>
      </c>
      <c r="C21" s="8"/>
      <c r="D21" s="10">
        <v>0</v>
      </c>
    </row>
    <row r="22" spans="1:4" x14ac:dyDescent="0.35">
      <c r="A22" s="93"/>
      <c r="B22" s="8" t="s">
        <v>21</v>
      </c>
      <c r="C22" s="8"/>
      <c r="D22" s="10">
        <v>0</v>
      </c>
    </row>
    <row r="23" spans="1:4" x14ac:dyDescent="0.35">
      <c r="A23" s="93"/>
      <c r="B23" s="8" t="s">
        <v>22</v>
      </c>
      <c r="C23" s="8"/>
      <c r="D23" s="9">
        <v>0</v>
      </c>
    </row>
    <row r="24" spans="1:4" ht="26" x14ac:dyDescent="0.35">
      <c r="A24" s="93"/>
      <c r="B24" s="8" t="s">
        <v>23</v>
      </c>
      <c r="C24" s="8"/>
      <c r="D24" s="10">
        <v>0</v>
      </c>
    </row>
    <row r="25" spans="1:4" ht="26" x14ac:dyDescent="0.35">
      <c r="A25" s="93"/>
      <c r="B25" s="8" t="s">
        <v>24</v>
      </c>
      <c r="C25" s="8"/>
      <c r="D25" s="10">
        <v>0</v>
      </c>
    </row>
    <row r="26" spans="1:4" ht="26" x14ac:dyDescent="0.35">
      <c r="A26" s="93"/>
      <c r="B26" s="8" t="s">
        <v>25</v>
      </c>
      <c r="C26" s="8"/>
      <c r="D26" s="10">
        <v>0</v>
      </c>
    </row>
    <row r="27" spans="1:4" x14ac:dyDescent="0.35">
      <c r="A27" s="93"/>
      <c r="B27" s="14" t="s">
        <v>26</v>
      </c>
      <c r="C27" s="14"/>
      <c r="D27" s="15">
        <f>SUM(D16:D26)</f>
        <v>1683.6</v>
      </c>
    </row>
    <row r="28" spans="1:4" ht="21.5" x14ac:dyDescent="0.35">
      <c r="A28" s="93"/>
      <c r="B28" s="16" t="s">
        <v>27</v>
      </c>
      <c r="C28" s="16"/>
      <c r="D28" s="9">
        <v>0</v>
      </c>
    </row>
    <row r="29" spans="1:4" ht="26" x14ac:dyDescent="0.35">
      <c r="A29" s="93"/>
      <c r="B29" s="8" t="s">
        <v>28</v>
      </c>
      <c r="C29" s="8"/>
      <c r="D29" s="9">
        <v>0</v>
      </c>
    </row>
    <row r="30" spans="1:4" x14ac:dyDescent="0.35">
      <c r="A30" s="93"/>
      <c r="B30" s="8" t="s">
        <v>29</v>
      </c>
      <c r="C30" s="8"/>
      <c r="D30" s="9">
        <v>0</v>
      </c>
    </row>
    <row r="31" spans="1:4" ht="26" x14ac:dyDescent="0.35">
      <c r="A31" s="93"/>
      <c r="B31" s="8" t="s">
        <v>30</v>
      </c>
      <c r="C31" s="8"/>
      <c r="D31" s="9">
        <f>615</f>
        <v>615</v>
      </c>
    </row>
    <row r="32" spans="1:4" x14ac:dyDescent="0.35">
      <c r="A32" s="93"/>
      <c r="B32" s="8" t="s">
        <v>31</v>
      </c>
      <c r="C32" s="8"/>
      <c r="D32" s="10">
        <v>0</v>
      </c>
    </row>
    <row r="33" spans="1:5" ht="14" customHeight="1" x14ac:dyDescent="0.35">
      <c r="A33" s="93"/>
      <c r="B33" s="8" t="s">
        <v>32</v>
      </c>
      <c r="C33" s="8"/>
      <c r="D33" s="10">
        <v>0</v>
      </c>
    </row>
    <row r="34" spans="1:5" ht="25.25" customHeight="1" x14ac:dyDescent="0.35">
      <c r="A34" s="93"/>
      <c r="B34" s="8" t="s">
        <v>33</v>
      </c>
      <c r="C34" s="8"/>
      <c r="D34" s="10">
        <v>409.72</v>
      </c>
    </row>
    <row r="35" spans="1:5" x14ac:dyDescent="0.35">
      <c r="A35" s="93"/>
      <c r="B35" s="8" t="s">
        <v>34</v>
      </c>
      <c r="C35" s="8"/>
      <c r="D35" s="9"/>
    </row>
    <row r="36" spans="1:5" x14ac:dyDescent="0.35">
      <c r="A36" s="93"/>
      <c r="B36" s="8" t="s">
        <v>35</v>
      </c>
      <c r="C36" s="8"/>
      <c r="D36" s="9">
        <v>0</v>
      </c>
    </row>
    <row r="37" spans="1:5" x14ac:dyDescent="0.35">
      <c r="A37" s="93"/>
      <c r="B37" s="11" t="s">
        <v>36</v>
      </c>
      <c r="C37" s="11"/>
      <c r="D37" s="13">
        <f>SUM(D28:D36)</f>
        <v>1024.72</v>
      </c>
    </row>
    <row r="38" spans="1:5" x14ac:dyDescent="0.35">
      <c r="A38" s="94"/>
      <c r="B38" s="11" t="s">
        <v>37</v>
      </c>
      <c r="C38" s="11"/>
      <c r="D38" s="13">
        <f>D27+D37</f>
        <v>2708.3199999999997</v>
      </c>
    </row>
    <row r="39" spans="1:5" x14ac:dyDescent="0.35">
      <c r="A39" s="7"/>
      <c r="B39" s="11" t="s">
        <v>38</v>
      </c>
      <c r="C39" s="11"/>
      <c r="D39" s="13">
        <f>+D38+D14</f>
        <v>24666.26</v>
      </c>
    </row>
    <row r="40" spans="1:5" x14ac:dyDescent="0.35">
      <c r="A40" s="91" t="s">
        <v>39</v>
      </c>
      <c r="B40" s="8" t="s">
        <v>40</v>
      </c>
      <c r="C40" s="8"/>
      <c r="D40" s="10">
        <v>0</v>
      </c>
    </row>
    <row r="41" spans="1:5" ht="14" customHeight="1" x14ac:dyDescent="0.35">
      <c r="A41" s="91" t="s">
        <v>39</v>
      </c>
      <c r="B41" s="8" t="s">
        <v>41</v>
      </c>
      <c r="C41" s="8"/>
      <c r="D41" s="10"/>
    </row>
    <row r="42" spans="1:5" x14ac:dyDescent="0.35">
      <c r="A42" s="91"/>
      <c r="B42" s="17" t="s">
        <v>42</v>
      </c>
      <c r="C42" s="17"/>
      <c r="D42" s="18">
        <v>0</v>
      </c>
    </row>
    <row r="43" spans="1:5" x14ac:dyDescent="0.35">
      <c r="A43" s="91"/>
      <c r="B43" s="11" t="s">
        <v>43</v>
      </c>
      <c r="C43" s="11"/>
      <c r="D43" s="13">
        <f>+D40+D41+D42</f>
        <v>0</v>
      </c>
    </row>
    <row r="44" spans="1:5" x14ac:dyDescent="0.35">
      <c r="A44" s="19"/>
      <c r="B44" s="20" t="s">
        <v>44</v>
      </c>
      <c r="C44" s="21">
        <f>+D14/D39</f>
        <v>0.89020143305065302</v>
      </c>
      <c r="D44" s="22">
        <f>+D43*C44</f>
        <v>0</v>
      </c>
    </row>
    <row r="45" spans="1:5" x14ac:dyDescent="0.35">
      <c r="A45" s="19"/>
      <c r="B45" s="23" t="s">
        <v>45</v>
      </c>
      <c r="C45" s="24">
        <f>+D38/D39</f>
        <v>0.109798566949347</v>
      </c>
      <c r="D45" s="25">
        <f>+D43*C45</f>
        <v>0</v>
      </c>
    </row>
    <row r="46" spans="1:5" ht="33.65" customHeight="1" x14ac:dyDescent="0.35">
      <c r="B46" s="4"/>
      <c r="C46" s="4"/>
      <c r="D46" s="4">
        <v>2025</v>
      </c>
    </row>
    <row r="47" spans="1:5" ht="14" customHeight="1" x14ac:dyDescent="0.35">
      <c r="A47" s="90" t="s">
        <v>46</v>
      </c>
      <c r="B47" s="26" t="s">
        <v>1</v>
      </c>
      <c r="C47" s="26"/>
      <c r="D47" s="27">
        <f>+D14+D43</f>
        <v>21957.94</v>
      </c>
      <c r="E47" s="28"/>
    </row>
    <row r="48" spans="1:5" x14ac:dyDescent="0.35">
      <c r="A48" s="90" t="s">
        <v>47</v>
      </c>
      <c r="B48" s="26" t="s">
        <v>48</v>
      </c>
      <c r="C48" s="26"/>
      <c r="D48" s="27">
        <f>+D38+D45</f>
        <v>2708.3199999999997</v>
      </c>
      <c r="E48" s="28"/>
    </row>
    <row r="49" spans="1:4" ht="27" customHeight="1" x14ac:dyDescent="0.35">
      <c r="A49" s="90"/>
      <c r="B49" s="29"/>
      <c r="C49" s="29"/>
      <c r="D49" s="30">
        <f>SUM(D47:D48)</f>
        <v>24666.26</v>
      </c>
    </row>
    <row r="50" spans="1:4" s="2" customFormat="1" ht="13" x14ac:dyDescent="0.3">
      <c r="A50" s="1"/>
      <c r="B50" s="31"/>
      <c r="C50" s="31"/>
      <c r="D50" s="32"/>
    </row>
    <row r="51" spans="1:4" s="2" customFormat="1" ht="13" x14ac:dyDescent="0.3">
      <c r="A51" s="1"/>
      <c r="B51" s="31"/>
      <c r="C51" s="31"/>
      <c r="D51" s="33"/>
    </row>
    <row r="52" spans="1:4" s="2" customFormat="1" ht="13" x14ac:dyDescent="0.3">
      <c r="A52" s="1"/>
      <c r="B52" s="31"/>
      <c r="C52" s="31"/>
      <c r="D52" s="33"/>
    </row>
    <row r="53" spans="1:4" s="2" customFormat="1" ht="13" x14ac:dyDescent="0.3">
      <c r="A53" s="1"/>
      <c r="B53" s="31"/>
      <c r="C53" s="31"/>
      <c r="D53" s="34"/>
    </row>
  </sheetData>
  <mergeCells count="4">
    <mergeCell ref="A3:A14"/>
    <mergeCell ref="A40:A43"/>
    <mergeCell ref="A47:A49"/>
    <mergeCell ref="A16:A38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26"/>
  <sheetViews>
    <sheetView topLeftCell="A7" zoomScale="110" zoomScaleNormal="110" workbookViewId="0">
      <selection activeCell="C25" sqref="C25"/>
    </sheetView>
  </sheetViews>
  <sheetFormatPr defaultColWidth="9.08984375" defaultRowHeight="14.5" x14ac:dyDescent="0.35"/>
  <cols>
    <col min="1" max="1" width="98.6328125" style="35" customWidth="1"/>
    <col min="2" max="2" width="14.36328125" style="35" customWidth="1"/>
    <col min="3" max="1022" width="9.08984375" style="35"/>
    <col min="1023" max="1023" width="11.54296875" style="36" customWidth="1"/>
  </cols>
  <sheetData>
    <row r="1" spans="1:2" x14ac:dyDescent="0.35">
      <c r="A1" s="37" t="s">
        <v>49</v>
      </c>
    </row>
    <row r="2" spans="1:2" x14ac:dyDescent="0.35">
      <c r="A2" s="38" t="s">
        <v>50</v>
      </c>
      <c r="B2" s="39">
        <v>2025</v>
      </c>
    </row>
    <row r="3" spans="1:2" x14ac:dyDescent="0.35">
      <c r="A3" s="40" t="s">
        <v>51</v>
      </c>
      <c r="B3" s="41">
        <v>7601.1</v>
      </c>
    </row>
    <row r="4" spans="1:2" x14ac:dyDescent="0.35">
      <c r="A4" s="40" t="s">
        <v>52</v>
      </c>
      <c r="B4" s="41">
        <v>2994.9787799999999</v>
      </c>
    </row>
    <row r="5" spans="1:2" x14ac:dyDescent="0.35">
      <c r="A5" s="42" t="s">
        <v>53</v>
      </c>
      <c r="B5" s="43"/>
    </row>
    <row r="6" spans="1:2" x14ac:dyDescent="0.35">
      <c r="A6" s="42" t="s">
        <v>54</v>
      </c>
      <c r="B6" s="43"/>
    </row>
    <row r="7" spans="1:2" x14ac:dyDescent="0.35">
      <c r="A7" s="44" t="s">
        <v>55</v>
      </c>
      <c r="B7" s="45">
        <f>SUM(B3:B6)</f>
        <v>10596.07878</v>
      </c>
    </row>
    <row r="8" spans="1:2" x14ac:dyDescent="0.35">
      <c r="A8" s="42" t="s">
        <v>56</v>
      </c>
      <c r="B8" s="43"/>
    </row>
    <row r="9" spans="1:2" ht="37.5" x14ac:dyDescent="0.35">
      <c r="A9" s="46" t="s">
        <v>57</v>
      </c>
      <c r="B9" s="43"/>
    </row>
    <row r="10" spans="1:2" x14ac:dyDescent="0.35">
      <c r="A10" s="42" t="s">
        <v>58</v>
      </c>
      <c r="B10" s="47"/>
    </row>
    <row r="11" spans="1:2" x14ac:dyDescent="0.35">
      <c r="A11" s="42" t="s">
        <v>59</v>
      </c>
      <c r="B11" s="47"/>
    </row>
    <row r="12" spans="1:2" x14ac:dyDescent="0.35">
      <c r="A12" s="42" t="s">
        <v>60</v>
      </c>
      <c r="B12" s="43"/>
    </row>
    <row r="13" spans="1:2" ht="25" x14ac:dyDescent="0.35">
      <c r="A13" s="46" t="s">
        <v>61</v>
      </c>
      <c r="B13" s="43">
        <v>0</v>
      </c>
    </row>
    <row r="14" spans="1:2" x14ac:dyDescent="0.35">
      <c r="A14" s="46" t="s">
        <v>124</v>
      </c>
      <c r="B14" s="43">
        <v>2298.6</v>
      </c>
    </row>
    <row r="15" spans="1:2" x14ac:dyDescent="0.35">
      <c r="A15" s="42" t="s">
        <v>62</v>
      </c>
      <c r="B15" s="48"/>
    </row>
    <row r="16" spans="1:2" x14ac:dyDescent="0.35">
      <c r="A16" s="44" t="s">
        <v>63</v>
      </c>
      <c r="B16" s="45">
        <f>SUM(B8:B15)</f>
        <v>2298.6</v>
      </c>
    </row>
    <row r="17" spans="1:3" x14ac:dyDescent="0.35">
      <c r="A17" s="49" t="s">
        <v>64</v>
      </c>
      <c r="B17" s="43">
        <v>0</v>
      </c>
    </row>
    <row r="18" spans="1:3" x14ac:dyDescent="0.35">
      <c r="A18" s="44" t="s">
        <v>65</v>
      </c>
      <c r="B18" s="45">
        <f>SUM(B17:B17)</f>
        <v>0</v>
      </c>
    </row>
    <row r="19" spans="1:3" x14ac:dyDescent="0.35">
      <c r="A19" s="50" t="s">
        <v>66</v>
      </c>
      <c r="B19" s="51">
        <f>+B7+B16+B18</f>
        <v>12894.67878</v>
      </c>
    </row>
    <row r="21" spans="1:3" x14ac:dyDescent="0.35">
      <c r="A21" s="52" t="s">
        <v>67</v>
      </c>
      <c r="B21" s="53"/>
    </row>
    <row r="22" spans="1:3" x14ac:dyDescent="0.35">
      <c r="A22" s="54"/>
    </row>
    <row r="23" spans="1:3" ht="15" thickBot="1" x14ac:dyDescent="0.4"/>
    <row r="24" spans="1:3" ht="15" thickBot="1" x14ac:dyDescent="0.4">
      <c r="A24" s="55" t="s">
        <v>68</v>
      </c>
      <c r="B24" s="56">
        <f>+cost!D49-B19</f>
        <v>11771.581219999998</v>
      </c>
      <c r="C24" s="35" t="s">
        <v>125</v>
      </c>
    </row>
    <row r="25" spans="1:3" ht="15" thickBot="1" x14ac:dyDescent="0.4">
      <c r="B25" s="57" t="str">
        <f>IF(B24&lt;0,"Attenzione, utilizzi superiori a risorse!","")</f>
        <v/>
      </c>
    </row>
    <row r="26" spans="1:3" ht="15" thickBot="1" x14ac:dyDescent="0.4">
      <c r="A26" s="55" t="s">
        <v>69</v>
      </c>
      <c r="B26" s="58">
        <f>+cost!D47-B7</f>
        <v>11361.861219999999</v>
      </c>
    </row>
  </sheetData>
  <conditionalFormatting sqref="B24 B26">
    <cfRule type="cellIs" dxfId="0" priority="3" operator="lessThan">
      <formula>0</formula>
    </cfRule>
  </conditionalFormatting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topLeftCell="A13" zoomScale="110" zoomScaleNormal="110" workbookViewId="0">
      <selection activeCell="B15" sqref="B15"/>
    </sheetView>
  </sheetViews>
  <sheetFormatPr defaultColWidth="8.54296875" defaultRowHeight="14.5" x14ac:dyDescent="0.35"/>
  <cols>
    <col min="1" max="1" width="60.36328125" bestFit="1" customWidth="1"/>
    <col min="2" max="2" width="13.36328125" customWidth="1"/>
    <col min="3" max="3" width="12.54296875" customWidth="1"/>
    <col min="4" max="4" width="16.08984375" customWidth="1"/>
    <col min="5" max="5" width="30" customWidth="1"/>
    <col min="1021" max="1024" width="11.54296875" customWidth="1"/>
  </cols>
  <sheetData>
    <row r="1" spans="1:4" x14ac:dyDescent="0.35">
      <c r="A1" s="59" t="s">
        <v>109</v>
      </c>
      <c r="B1" s="60"/>
      <c r="C1" s="61"/>
    </row>
    <row r="2" spans="1:4" x14ac:dyDescent="0.35">
      <c r="A2" s="61" t="s">
        <v>70</v>
      </c>
      <c r="B2" s="62">
        <v>36270</v>
      </c>
      <c r="C2" s="61"/>
    </row>
    <row r="3" spans="1:4" x14ac:dyDescent="0.35">
      <c r="A3" s="63" t="s">
        <v>71</v>
      </c>
      <c r="B3" s="64">
        <v>6.5</v>
      </c>
      <c r="C3" s="61" t="s">
        <v>72</v>
      </c>
    </row>
    <row r="4" spans="1:4" x14ac:dyDescent="0.35">
      <c r="A4" s="61" t="s">
        <v>73</v>
      </c>
      <c r="B4" s="62">
        <f>+B2/B3</f>
        <v>5580</v>
      </c>
      <c r="C4" s="61"/>
    </row>
    <row r="5" spans="1:4" x14ac:dyDescent="0.35">
      <c r="A5" s="61"/>
      <c r="B5" s="62"/>
      <c r="C5" s="61"/>
    </row>
    <row r="6" spans="1:4" x14ac:dyDescent="0.35">
      <c r="A6" s="61" t="s">
        <v>107</v>
      </c>
      <c r="B6" s="62"/>
      <c r="C6" s="61"/>
    </row>
    <row r="7" spans="1:4" x14ac:dyDescent="0.35">
      <c r="A7" s="62" t="s">
        <v>108</v>
      </c>
      <c r="B7" s="64">
        <v>5.67</v>
      </c>
      <c r="C7" s="65"/>
    </row>
    <row r="8" spans="1:4" x14ac:dyDescent="0.35">
      <c r="A8" s="62" t="s">
        <v>74</v>
      </c>
      <c r="B8" s="62">
        <f>+B7-B3</f>
        <v>-0.83000000000000007</v>
      </c>
      <c r="C8" s="61"/>
    </row>
    <row r="9" spans="1:4" x14ac:dyDescent="0.35">
      <c r="A9" s="62" t="s">
        <v>75</v>
      </c>
      <c r="B9" s="62">
        <v>0</v>
      </c>
      <c r="C9" s="61"/>
    </row>
    <row r="10" spans="1:4" x14ac:dyDescent="0.35">
      <c r="A10" s="62"/>
      <c r="B10" s="62"/>
      <c r="C10" s="61"/>
    </row>
    <row r="13" spans="1:4" x14ac:dyDescent="0.35">
      <c r="A13" s="84" t="s">
        <v>110</v>
      </c>
    </row>
    <row r="14" spans="1:4" x14ac:dyDescent="0.35">
      <c r="A14" s="61" t="s">
        <v>104</v>
      </c>
      <c r="B14" s="62">
        <v>20298</v>
      </c>
    </row>
    <row r="15" spans="1:4" x14ac:dyDescent="0.35">
      <c r="A15" s="61" t="s">
        <v>105</v>
      </c>
      <c r="B15" s="64">
        <v>6.5</v>
      </c>
      <c r="D15" s="61"/>
    </row>
    <row r="16" spans="1:4" x14ac:dyDescent="0.35">
      <c r="A16" s="61" t="s">
        <v>73</v>
      </c>
      <c r="B16" s="62">
        <f>+B14/B15</f>
        <v>3122.7692307692309</v>
      </c>
      <c r="C16" s="61"/>
      <c r="D16" s="61"/>
    </row>
    <row r="17" spans="1:5" x14ac:dyDescent="0.35">
      <c r="A17" s="62" t="s">
        <v>106</v>
      </c>
      <c r="B17" s="64">
        <v>5.67</v>
      </c>
      <c r="C17" s="65"/>
      <c r="D17" s="61"/>
    </row>
    <row r="18" spans="1:5" x14ac:dyDescent="0.35">
      <c r="A18" s="62" t="s">
        <v>74</v>
      </c>
      <c r="B18" s="64">
        <f>+B17-B15</f>
        <v>-0.83000000000000007</v>
      </c>
      <c r="C18" s="66">
        <v>0.16</v>
      </c>
      <c r="D18" s="61"/>
    </row>
    <row r="19" spans="1:5" x14ac:dyDescent="0.35">
      <c r="A19" s="62" t="s">
        <v>75</v>
      </c>
      <c r="B19" s="62">
        <v>0</v>
      </c>
      <c r="C19" s="61"/>
      <c r="D19" s="61"/>
    </row>
    <row r="20" spans="1:5" x14ac:dyDescent="0.35">
      <c r="A20" s="62"/>
      <c r="B20" s="62"/>
    </row>
    <row r="21" spans="1:5" ht="15.5" x14ac:dyDescent="0.35">
      <c r="A21" s="85" t="s">
        <v>112</v>
      </c>
      <c r="B21" s="86" t="s">
        <v>113</v>
      </c>
      <c r="C21" s="87">
        <v>36</v>
      </c>
      <c r="D21">
        <v>12</v>
      </c>
    </row>
    <row r="22" spans="1:5" ht="15.5" x14ac:dyDescent="0.35">
      <c r="A22" s="85" t="s">
        <v>114</v>
      </c>
      <c r="B22" s="86" t="s">
        <v>115</v>
      </c>
      <c r="C22" s="88">
        <v>36</v>
      </c>
      <c r="D22">
        <v>12</v>
      </c>
    </row>
    <row r="23" spans="1:5" ht="15.5" x14ac:dyDescent="0.35">
      <c r="A23" s="85" t="s">
        <v>116</v>
      </c>
      <c r="B23" s="86" t="s">
        <v>115</v>
      </c>
      <c r="C23" s="88">
        <v>24</v>
      </c>
      <c r="D23">
        <f>12/36*24</f>
        <v>8</v>
      </c>
    </row>
    <row r="24" spans="1:5" ht="15.5" x14ac:dyDescent="0.35">
      <c r="A24" s="85" t="s">
        <v>117</v>
      </c>
      <c r="B24" s="86" t="s">
        <v>118</v>
      </c>
      <c r="C24" s="88">
        <v>36</v>
      </c>
      <c r="D24">
        <v>12</v>
      </c>
    </row>
    <row r="25" spans="1:5" ht="15.5" x14ac:dyDescent="0.35">
      <c r="A25" s="85" t="s">
        <v>119</v>
      </c>
      <c r="B25" s="86" t="s">
        <v>120</v>
      </c>
      <c r="C25" s="88">
        <v>36</v>
      </c>
      <c r="D25">
        <v>12</v>
      </c>
    </row>
    <row r="26" spans="1:5" ht="15.5" x14ac:dyDescent="0.35">
      <c r="A26" s="85" t="s">
        <v>121</v>
      </c>
      <c r="B26" s="86" t="s">
        <v>122</v>
      </c>
      <c r="C26" s="88">
        <v>36</v>
      </c>
      <c r="D26">
        <v>12</v>
      </c>
    </row>
    <row r="27" spans="1:5" x14ac:dyDescent="0.35">
      <c r="D27">
        <f>SUM(D21:D26)</f>
        <v>68</v>
      </c>
      <c r="E27">
        <f>+D27/12</f>
        <v>5.666666666666667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C68"/>
  <sheetViews>
    <sheetView tabSelected="1" topLeftCell="A52" zoomScale="90" zoomScaleNormal="90" workbookViewId="0">
      <selection activeCell="C59" sqref="C59"/>
    </sheetView>
  </sheetViews>
  <sheetFormatPr defaultColWidth="8.6328125" defaultRowHeight="14.5" x14ac:dyDescent="0.35"/>
  <cols>
    <col min="1" max="1" width="22.6328125" style="1" customWidth="1"/>
    <col min="2" max="2" width="103" style="67" customWidth="1"/>
    <col min="3" max="3" width="14" style="2" customWidth="1"/>
    <col min="4" max="4" width="13.36328125" style="2" customWidth="1"/>
    <col min="5" max="6" width="9.90625" style="2" bestFit="1" customWidth="1"/>
    <col min="7" max="244" width="8.6328125" style="2"/>
    <col min="245" max="245" width="22.6328125" style="2" customWidth="1"/>
    <col min="246" max="246" width="4.36328125" style="2" customWidth="1"/>
    <col min="247" max="247" width="103" style="2" customWidth="1"/>
    <col min="248" max="248" width="14" style="2" customWidth="1"/>
    <col min="249" max="250" width="14.36328125" style="2" customWidth="1"/>
    <col min="251" max="251" width="13.54296875" style="2" customWidth="1"/>
    <col min="252" max="253" width="13.36328125" style="2" customWidth="1"/>
    <col min="254" max="254" width="13.6328125" style="2" customWidth="1"/>
    <col min="255" max="255" width="13" style="2" customWidth="1"/>
    <col min="256" max="500" width="8.6328125" style="2"/>
    <col min="501" max="501" width="22.6328125" style="2" customWidth="1"/>
    <col min="502" max="502" width="4.36328125" style="2" customWidth="1"/>
    <col min="503" max="503" width="103" style="2" customWidth="1"/>
    <col min="504" max="504" width="14" style="2" customWidth="1"/>
    <col min="505" max="506" width="14.36328125" style="2" customWidth="1"/>
    <col min="507" max="507" width="13.54296875" style="2" customWidth="1"/>
    <col min="508" max="509" width="13.36328125" style="2" customWidth="1"/>
    <col min="510" max="510" width="13.6328125" style="2" customWidth="1"/>
    <col min="511" max="511" width="13" style="2" customWidth="1"/>
    <col min="512" max="756" width="8.6328125" style="2"/>
    <col min="757" max="757" width="22.6328125" style="2" customWidth="1"/>
    <col min="758" max="758" width="4.36328125" style="2" customWidth="1"/>
    <col min="759" max="759" width="103" style="2" customWidth="1"/>
    <col min="760" max="760" width="14" style="2" customWidth="1"/>
    <col min="761" max="762" width="14.36328125" style="2" customWidth="1"/>
    <col min="763" max="763" width="13.54296875" style="2" customWidth="1"/>
    <col min="764" max="765" width="13.36328125" style="2" customWidth="1"/>
    <col min="766" max="766" width="13.6328125" style="2" customWidth="1"/>
    <col min="767" max="767" width="13" style="2" customWidth="1"/>
    <col min="768" max="1012" width="8.6328125" style="2"/>
    <col min="1013" max="1013" width="22.6328125" style="2" customWidth="1"/>
    <col min="1014" max="1014" width="4.36328125" style="2" customWidth="1"/>
    <col min="1015" max="1015" width="103" style="2" customWidth="1"/>
    <col min="1016" max="1016" width="14" style="2" customWidth="1"/>
    <col min="1017" max="1017" width="14.36328125" style="2" customWidth="1"/>
    <col min="1018" max="1018" width="8.90625" customWidth="1"/>
    <col min="1019" max="1023" width="11.54296875" customWidth="1"/>
  </cols>
  <sheetData>
    <row r="1" spans="1:6" s="5" customFormat="1" ht="51.65" customHeight="1" x14ac:dyDescent="0.35">
      <c r="A1" s="3" t="s">
        <v>76</v>
      </c>
      <c r="B1" s="3"/>
      <c r="C1" s="4">
        <v>2016</v>
      </c>
      <c r="D1" s="4">
        <v>2025</v>
      </c>
    </row>
    <row r="2" spans="1:6" ht="12.75" customHeight="1" x14ac:dyDescent="0.35">
      <c r="A2" s="90" t="s">
        <v>77</v>
      </c>
      <c r="B2" s="8" t="s">
        <v>3</v>
      </c>
      <c r="C2" s="9">
        <v>13748.87</v>
      </c>
      <c r="D2" s="9">
        <v>19829.14</v>
      </c>
    </row>
    <row r="3" spans="1:6" x14ac:dyDescent="0.35">
      <c r="A3" s="90"/>
      <c r="B3" s="8" t="s">
        <v>78</v>
      </c>
      <c r="C3" s="9">
        <f>757.54+610.92</f>
        <v>1368.46</v>
      </c>
      <c r="D3" s="9">
        <v>0</v>
      </c>
    </row>
    <row r="4" spans="1:6" x14ac:dyDescent="0.35">
      <c r="A4" s="90"/>
      <c r="B4" s="8" t="s">
        <v>79</v>
      </c>
      <c r="C4" s="9">
        <v>1114.19</v>
      </c>
      <c r="D4" s="9">
        <v>0</v>
      </c>
    </row>
    <row r="5" spans="1:6" x14ac:dyDescent="0.35">
      <c r="A5" s="90"/>
      <c r="B5" s="8" t="s">
        <v>80</v>
      </c>
      <c r="C5" s="9">
        <v>1199.22</v>
      </c>
      <c r="D5" s="9">
        <v>0</v>
      </c>
    </row>
    <row r="6" spans="1:6" x14ac:dyDescent="0.35">
      <c r="A6" s="90"/>
      <c r="B6" s="8" t="s">
        <v>81</v>
      </c>
      <c r="C6" s="9">
        <v>0</v>
      </c>
      <c r="D6" s="9">
        <v>0</v>
      </c>
    </row>
    <row r="7" spans="1:6" x14ac:dyDescent="0.35">
      <c r="A7" s="90"/>
      <c r="B7" s="8" t="s">
        <v>82</v>
      </c>
      <c r="C7" s="9">
        <v>2398.4</v>
      </c>
      <c r="D7" s="9">
        <v>0</v>
      </c>
    </row>
    <row r="8" spans="1:6" x14ac:dyDescent="0.35">
      <c r="A8" s="90"/>
      <c r="B8" s="8" t="s">
        <v>83</v>
      </c>
      <c r="C8" s="9">
        <v>0</v>
      </c>
      <c r="D8" s="9">
        <v>0</v>
      </c>
    </row>
    <row r="9" spans="1:6" x14ac:dyDescent="0.35">
      <c r="A9" s="90"/>
      <c r="B9" s="8" t="s">
        <v>84</v>
      </c>
      <c r="C9" s="9">
        <v>0</v>
      </c>
      <c r="D9" s="9">
        <v>0</v>
      </c>
    </row>
    <row r="10" spans="1:6" x14ac:dyDescent="0.35">
      <c r="A10" s="90"/>
      <c r="B10" s="8" t="s">
        <v>85</v>
      </c>
      <c r="C10" s="9">
        <v>0</v>
      </c>
      <c r="D10" s="9">
        <v>0</v>
      </c>
    </row>
    <row r="11" spans="1:6" x14ac:dyDescent="0.35">
      <c r="A11" s="90"/>
      <c r="B11" s="8" t="s">
        <v>86</v>
      </c>
      <c r="C11" s="9">
        <v>0</v>
      </c>
      <c r="D11" s="9">
        <v>0</v>
      </c>
    </row>
    <row r="12" spans="1:6" x14ac:dyDescent="0.35">
      <c r="A12" s="90"/>
      <c r="B12" s="8" t="s">
        <v>87</v>
      </c>
      <c r="C12" s="9"/>
      <c r="D12" s="9">
        <v>0</v>
      </c>
    </row>
    <row r="13" spans="1:6" x14ac:dyDescent="0.35">
      <c r="A13" s="90"/>
      <c r="B13" s="68" t="s">
        <v>88</v>
      </c>
      <c r="C13" s="13">
        <f>SUM(C2:C12)</f>
        <v>19829.140000000003</v>
      </c>
      <c r="D13" s="13">
        <f>SUM(D2:D12)</f>
        <v>19829.14</v>
      </c>
      <c r="E13" s="89">
        <f>+D13-C13</f>
        <v>0</v>
      </c>
      <c r="F13" s="89"/>
    </row>
    <row r="14" spans="1:6" ht="14" customHeight="1" x14ac:dyDescent="0.35">
      <c r="A14" s="90" t="s">
        <v>89</v>
      </c>
      <c r="B14" s="8" t="s">
        <v>4</v>
      </c>
      <c r="C14" s="9">
        <v>0</v>
      </c>
      <c r="D14" s="9">
        <v>0</v>
      </c>
    </row>
    <row r="15" spans="1:6" x14ac:dyDescent="0.35">
      <c r="A15" s="90"/>
      <c r="B15" s="8" t="s">
        <v>5</v>
      </c>
      <c r="C15" s="9">
        <v>0</v>
      </c>
      <c r="D15" s="9">
        <v>0</v>
      </c>
    </row>
    <row r="16" spans="1:6" x14ac:dyDescent="0.35">
      <c r="A16" s="90"/>
      <c r="B16" s="69" t="s">
        <v>6</v>
      </c>
      <c r="C16" s="13">
        <f>SUM(C14:C15)</f>
        <v>0</v>
      </c>
      <c r="D16" s="13">
        <f>SUM(D14:D15)</f>
        <v>0</v>
      </c>
    </row>
    <row r="17" spans="1:4" x14ac:dyDescent="0.35">
      <c r="A17" s="90"/>
      <c r="B17" s="8" t="s">
        <v>7</v>
      </c>
      <c r="C17" s="9">
        <v>0</v>
      </c>
      <c r="D17" s="9">
        <v>582.4</v>
      </c>
    </row>
    <row r="18" spans="1:4" x14ac:dyDescent="0.35">
      <c r="A18" s="90"/>
      <c r="B18" s="8" t="s">
        <v>8</v>
      </c>
      <c r="C18" s="9">
        <v>0</v>
      </c>
      <c r="D18" s="9">
        <v>591.5</v>
      </c>
    </row>
    <row r="19" spans="1:4" x14ac:dyDescent="0.35">
      <c r="A19" s="90"/>
      <c r="B19" s="8" t="s">
        <v>9</v>
      </c>
      <c r="C19" s="9">
        <v>0</v>
      </c>
      <c r="D19" s="9">
        <v>468.7</v>
      </c>
    </row>
    <row r="20" spans="1:4" x14ac:dyDescent="0.35">
      <c r="A20" s="90"/>
      <c r="B20" s="8" t="s">
        <v>90</v>
      </c>
      <c r="C20" s="9">
        <v>0</v>
      </c>
      <c r="D20" s="9">
        <v>486.2</v>
      </c>
    </row>
    <row r="21" spans="1:4" x14ac:dyDescent="0.35">
      <c r="A21" s="90"/>
      <c r="B21" s="8" t="s">
        <v>11</v>
      </c>
      <c r="C21" s="9">
        <v>0</v>
      </c>
      <c r="D21" s="9">
        <v>0</v>
      </c>
    </row>
    <row r="22" spans="1:4" x14ac:dyDescent="0.35">
      <c r="A22" s="90"/>
      <c r="B22" s="8" t="s">
        <v>111</v>
      </c>
      <c r="C22" s="9">
        <v>0</v>
      </c>
      <c r="D22" s="9">
        <v>0</v>
      </c>
    </row>
    <row r="23" spans="1:4" x14ac:dyDescent="0.35">
      <c r="A23" s="90"/>
      <c r="B23" s="69" t="s">
        <v>12</v>
      </c>
      <c r="C23" s="13">
        <f>SUM(C17:C18)</f>
        <v>0</v>
      </c>
      <c r="D23" s="13">
        <f>SUM(D17:D22)</f>
        <v>2128.8000000000002</v>
      </c>
    </row>
    <row r="24" spans="1:4" x14ac:dyDescent="0.35">
      <c r="A24" s="90"/>
      <c r="B24" s="69" t="s">
        <v>13</v>
      </c>
      <c r="C24" s="13">
        <f>C13+C16+C23</f>
        <v>19829.140000000003</v>
      </c>
      <c r="D24" s="13">
        <f>D13+D16+D23</f>
        <v>21957.94</v>
      </c>
    </row>
    <row r="25" spans="1:4" ht="47" customHeight="1" x14ac:dyDescent="0.35">
      <c r="A25" s="7"/>
      <c r="B25" s="70" t="s">
        <v>48</v>
      </c>
      <c r="C25" s="4">
        <v>2016</v>
      </c>
      <c r="D25" s="4">
        <v>2025</v>
      </c>
    </row>
    <row r="26" spans="1:4" ht="25.5" customHeight="1" x14ac:dyDescent="0.35">
      <c r="A26" s="92" t="s">
        <v>91</v>
      </c>
      <c r="B26" s="8" t="s">
        <v>16</v>
      </c>
      <c r="C26" s="10">
        <v>0</v>
      </c>
      <c r="D26" s="10">
        <v>0</v>
      </c>
    </row>
    <row r="27" spans="1:4" x14ac:dyDescent="0.35">
      <c r="A27" s="93"/>
      <c r="B27" s="8" t="s">
        <v>17</v>
      </c>
      <c r="C27" s="10">
        <v>0</v>
      </c>
      <c r="D27" s="10">
        <v>0</v>
      </c>
    </row>
    <row r="28" spans="1:4" ht="26" x14ac:dyDescent="0.35">
      <c r="A28" s="93"/>
      <c r="B28" s="8" t="s">
        <v>18</v>
      </c>
      <c r="C28" s="71">
        <v>0</v>
      </c>
      <c r="D28" s="9">
        <v>0</v>
      </c>
    </row>
    <row r="29" spans="1:4" x14ac:dyDescent="0.35">
      <c r="A29" s="93"/>
      <c r="B29" s="8" t="s">
        <v>123</v>
      </c>
      <c r="C29" s="9"/>
      <c r="D29" s="9">
        <v>1683.6</v>
      </c>
    </row>
    <row r="30" spans="1:4" x14ac:dyDescent="0.35">
      <c r="A30" s="93"/>
      <c r="B30" s="8" t="s">
        <v>19</v>
      </c>
      <c r="C30" s="10">
        <v>0</v>
      </c>
      <c r="D30" s="10">
        <v>0</v>
      </c>
    </row>
    <row r="31" spans="1:4" x14ac:dyDescent="0.35">
      <c r="A31" s="93"/>
      <c r="B31" s="8" t="s">
        <v>20</v>
      </c>
      <c r="C31" s="10">
        <v>0</v>
      </c>
      <c r="D31" s="10">
        <v>0</v>
      </c>
    </row>
    <row r="32" spans="1:4" x14ac:dyDescent="0.35">
      <c r="A32" s="93"/>
      <c r="B32" s="8" t="s">
        <v>21</v>
      </c>
      <c r="C32" s="10">
        <v>0</v>
      </c>
      <c r="D32" s="10">
        <v>0</v>
      </c>
    </row>
    <row r="33" spans="1:4" x14ac:dyDescent="0.35">
      <c r="A33" s="93"/>
      <c r="B33" s="8" t="s">
        <v>22</v>
      </c>
      <c r="C33" s="9">
        <v>1318.86</v>
      </c>
      <c r="D33" s="9">
        <v>0</v>
      </c>
    </row>
    <row r="34" spans="1:4" ht="26" x14ac:dyDescent="0.35">
      <c r="A34" s="93"/>
      <c r="B34" s="8" t="s">
        <v>23</v>
      </c>
      <c r="C34" s="9">
        <v>0</v>
      </c>
      <c r="D34" s="10">
        <v>0</v>
      </c>
    </row>
    <row r="35" spans="1:4" ht="26" x14ac:dyDescent="0.35">
      <c r="A35" s="93"/>
      <c r="B35" s="8" t="s">
        <v>24</v>
      </c>
      <c r="C35" s="9">
        <v>0</v>
      </c>
      <c r="D35" s="9">
        <v>0</v>
      </c>
    </row>
    <row r="36" spans="1:4" ht="26" x14ac:dyDescent="0.35">
      <c r="A36" s="93"/>
      <c r="B36" s="8" t="s">
        <v>25</v>
      </c>
      <c r="C36" s="10">
        <v>0</v>
      </c>
      <c r="D36" s="10">
        <v>0</v>
      </c>
    </row>
    <row r="37" spans="1:4" x14ac:dyDescent="0.35">
      <c r="A37" s="93"/>
      <c r="B37" s="70" t="s">
        <v>26</v>
      </c>
      <c r="C37" s="15">
        <f>SUM(C26:C36)</f>
        <v>1318.86</v>
      </c>
      <c r="D37" s="15">
        <f>SUM(D26:D36)</f>
        <v>1683.6</v>
      </c>
    </row>
    <row r="38" spans="1:4" x14ac:dyDescent="0.35">
      <c r="A38" s="93"/>
      <c r="B38" s="72" t="s">
        <v>92</v>
      </c>
      <c r="C38" s="9">
        <v>0</v>
      </c>
      <c r="D38" s="9">
        <v>0</v>
      </c>
    </row>
    <row r="39" spans="1:4" ht="26" x14ac:dyDescent="0.35">
      <c r="A39" s="93"/>
      <c r="B39" s="8" t="s">
        <v>28</v>
      </c>
      <c r="C39" s="9">
        <v>0</v>
      </c>
      <c r="D39" s="9">
        <v>0</v>
      </c>
    </row>
    <row r="40" spans="1:4" x14ac:dyDescent="0.35">
      <c r="A40" s="93"/>
      <c r="B40" s="73" t="s">
        <v>29</v>
      </c>
      <c r="C40" s="9">
        <v>0</v>
      </c>
      <c r="D40" s="9"/>
    </row>
    <row r="41" spans="1:4" ht="26" x14ac:dyDescent="0.35">
      <c r="A41" s="93"/>
      <c r="B41" s="8" t="s">
        <v>30</v>
      </c>
      <c r="C41" s="9">
        <v>0</v>
      </c>
      <c r="D41" s="9">
        <f>615</f>
        <v>615</v>
      </c>
    </row>
    <row r="42" spans="1:4" x14ac:dyDescent="0.35">
      <c r="A42" s="93"/>
      <c r="B42" s="73" t="s">
        <v>31</v>
      </c>
      <c r="C42" s="10">
        <v>0</v>
      </c>
      <c r="D42" s="10">
        <v>0</v>
      </c>
    </row>
    <row r="43" spans="1:4" x14ac:dyDescent="0.35">
      <c r="A43" s="93"/>
      <c r="B43" s="73" t="s">
        <v>32</v>
      </c>
      <c r="C43" s="10">
        <v>0</v>
      </c>
      <c r="D43" s="10">
        <v>0</v>
      </c>
    </row>
    <row r="44" spans="1:4" x14ac:dyDescent="0.35">
      <c r="A44" s="93"/>
      <c r="B44" s="73" t="s">
        <v>33</v>
      </c>
      <c r="C44" s="9">
        <v>0</v>
      </c>
      <c r="D44" s="10">
        <v>409.72</v>
      </c>
    </row>
    <row r="45" spans="1:4" x14ac:dyDescent="0.35">
      <c r="A45" s="93"/>
      <c r="B45" s="73" t="s">
        <v>34</v>
      </c>
      <c r="C45" s="10">
        <v>0</v>
      </c>
      <c r="D45" s="9">
        <v>0</v>
      </c>
    </row>
    <row r="46" spans="1:4" ht="26" x14ac:dyDescent="0.35">
      <c r="A46" s="93"/>
      <c r="B46" s="8" t="s">
        <v>93</v>
      </c>
      <c r="C46" s="9">
        <v>0</v>
      </c>
      <c r="D46" s="9">
        <v>0</v>
      </c>
    </row>
    <row r="47" spans="1:4" x14ac:dyDescent="0.35">
      <c r="A47" s="93"/>
      <c r="B47" s="69" t="s">
        <v>36</v>
      </c>
      <c r="C47" s="13">
        <f>SUM(C38:C46)</f>
        <v>0</v>
      </c>
      <c r="D47" s="13">
        <f>SUM(D38:D46)</f>
        <v>1024.72</v>
      </c>
    </row>
    <row r="48" spans="1:4" x14ac:dyDescent="0.35">
      <c r="A48" s="93"/>
      <c r="B48" s="69" t="s">
        <v>37</v>
      </c>
      <c r="C48" s="13">
        <f>C37+C47</f>
        <v>1318.86</v>
      </c>
      <c r="D48" s="13">
        <f>D37+D47</f>
        <v>2708.3199999999997</v>
      </c>
    </row>
    <row r="49" spans="1:4" x14ac:dyDescent="0.35">
      <c r="A49" s="94"/>
      <c r="B49" s="69" t="s">
        <v>38</v>
      </c>
      <c r="C49" s="13">
        <f>C24+C48</f>
        <v>21148.000000000004</v>
      </c>
      <c r="D49" s="13">
        <f>D24+D48</f>
        <v>24666.26</v>
      </c>
    </row>
    <row r="50" spans="1:4" ht="47" customHeight="1" x14ac:dyDescent="0.35">
      <c r="A50" s="7"/>
      <c r="B50" s="3"/>
      <c r="C50" s="4">
        <v>2016</v>
      </c>
      <c r="D50" s="4">
        <v>2025</v>
      </c>
    </row>
    <row r="51" spans="1:4" x14ac:dyDescent="0.35">
      <c r="A51" s="91" t="s">
        <v>39</v>
      </c>
      <c r="B51" s="8" t="s">
        <v>40</v>
      </c>
      <c r="C51" s="74">
        <v>0</v>
      </c>
      <c r="D51" s="74">
        <v>0</v>
      </c>
    </row>
    <row r="52" spans="1:4" x14ac:dyDescent="0.35">
      <c r="A52" s="91"/>
      <c r="B52" s="8" t="s">
        <v>41</v>
      </c>
      <c r="C52" s="74">
        <v>0</v>
      </c>
      <c r="D52" s="10">
        <v>0</v>
      </c>
    </row>
    <row r="53" spans="1:4" x14ac:dyDescent="0.35">
      <c r="A53" s="91"/>
      <c r="B53" s="75" t="s">
        <v>94</v>
      </c>
      <c r="C53" s="76">
        <f>SUM(C51:C52)</f>
        <v>0</v>
      </c>
      <c r="D53" s="76">
        <f>SUM(D51:D52)</f>
        <v>0</v>
      </c>
    </row>
    <row r="54" spans="1:4" x14ac:dyDescent="0.35">
      <c r="A54" s="91"/>
      <c r="B54" s="69" t="s">
        <v>43</v>
      </c>
      <c r="C54" s="13">
        <f>C49-C53</f>
        <v>21148.000000000004</v>
      </c>
      <c r="D54" s="13">
        <f>D49-D53</f>
        <v>24666.26</v>
      </c>
    </row>
    <row r="55" spans="1:4" ht="47" customHeight="1" x14ac:dyDescent="0.35">
      <c r="A55" s="91"/>
      <c r="B55" s="3"/>
      <c r="C55" s="4">
        <v>2016</v>
      </c>
      <c r="D55" s="4">
        <v>2025</v>
      </c>
    </row>
    <row r="56" spans="1:4" ht="19.5" customHeight="1" x14ac:dyDescent="0.35">
      <c r="A56" s="90" t="s">
        <v>95</v>
      </c>
      <c r="B56" s="8" t="s">
        <v>96</v>
      </c>
      <c r="C56" s="74">
        <f>C54</f>
        <v>21148.000000000004</v>
      </c>
      <c r="D56" s="74">
        <f>D54</f>
        <v>24666.26</v>
      </c>
    </row>
    <row r="57" spans="1:4" x14ac:dyDescent="0.35">
      <c r="A57" s="90"/>
      <c r="B57" s="8" t="s">
        <v>97</v>
      </c>
      <c r="C57" s="10">
        <f>C23+C47</f>
        <v>0</v>
      </c>
      <c r="D57" s="10">
        <f>D23+D47</f>
        <v>3153.5200000000004</v>
      </c>
    </row>
    <row r="58" spans="1:4" s="1" customFormat="1" ht="13" x14ac:dyDescent="0.3">
      <c r="A58" s="90"/>
      <c r="B58" s="77" t="s">
        <v>98</v>
      </c>
      <c r="C58" s="76">
        <f>C56-C57</f>
        <v>21148.000000000004</v>
      </c>
      <c r="D58" s="76">
        <f>D56-D57</f>
        <v>21512.739999999998</v>
      </c>
    </row>
    <row r="59" spans="1:4" x14ac:dyDescent="0.35">
      <c r="A59" s="90"/>
      <c r="B59" s="78" t="s">
        <v>99</v>
      </c>
      <c r="C59" s="10">
        <v>19959.16</v>
      </c>
      <c r="D59" s="10">
        <v>9200</v>
      </c>
    </row>
    <row r="60" spans="1:4" x14ac:dyDescent="0.35">
      <c r="A60" s="90"/>
      <c r="B60" s="8" t="s">
        <v>100</v>
      </c>
      <c r="C60" s="10">
        <v>0</v>
      </c>
      <c r="D60" s="10">
        <v>0</v>
      </c>
    </row>
    <row r="61" spans="1:4" x14ac:dyDescent="0.35">
      <c r="A61" s="90"/>
      <c r="B61" s="8" t="s">
        <v>101</v>
      </c>
      <c r="C61" s="74">
        <v>0</v>
      </c>
      <c r="D61" s="74">
        <v>0</v>
      </c>
    </row>
    <row r="62" spans="1:4" x14ac:dyDescent="0.35">
      <c r="A62" s="90"/>
      <c r="B62" s="8" t="s">
        <v>102</v>
      </c>
      <c r="C62" s="62">
        <v>0</v>
      </c>
      <c r="D62" s="10">
        <v>0</v>
      </c>
    </row>
    <row r="63" spans="1:4" x14ac:dyDescent="0.35">
      <c r="A63" s="90"/>
      <c r="B63" s="69" t="s">
        <v>103</v>
      </c>
      <c r="C63" s="79">
        <f>SUM(C58:C62)</f>
        <v>41107.160000000003</v>
      </c>
      <c r="D63" s="79">
        <f>+D58+D59+D60</f>
        <v>30712.739999999998</v>
      </c>
    </row>
    <row r="64" spans="1:4" x14ac:dyDescent="0.35">
      <c r="A64" s="90"/>
      <c r="B64" s="80" t="s">
        <v>42</v>
      </c>
      <c r="C64" s="81">
        <v>0</v>
      </c>
      <c r="D64" s="81">
        <f>+C63-D63</f>
        <v>10394.420000000006</v>
      </c>
    </row>
    <row r="65" spans="1:4" s="2" customFormat="1" ht="13" x14ac:dyDescent="0.3">
      <c r="A65" s="82"/>
      <c r="B65" s="83"/>
      <c r="C65" s="32"/>
      <c r="D65" s="32"/>
    </row>
    <row r="66" spans="1:4" s="2" customFormat="1" ht="13" x14ac:dyDescent="0.3">
      <c r="A66" s="82"/>
      <c r="B66" s="83"/>
      <c r="C66" s="33"/>
      <c r="D66" s="33"/>
    </row>
    <row r="67" spans="1:4" s="2" customFormat="1" ht="13" x14ac:dyDescent="0.3">
      <c r="A67" s="82"/>
      <c r="B67" s="83"/>
      <c r="C67" s="33"/>
      <c r="D67" s="33"/>
    </row>
    <row r="68" spans="1:4" s="2" customFormat="1" ht="13" x14ac:dyDescent="0.3">
      <c r="A68" s="82"/>
      <c r="B68" s="83"/>
      <c r="C68" s="34"/>
      <c r="D68" s="34"/>
    </row>
  </sheetData>
  <mergeCells count="5">
    <mergeCell ref="A2:A13"/>
    <mergeCell ref="A14:A24"/>
    <mergeCell ref="A51:A55"/>
    <mergeCell ref="A56:A64"/>
    <mergeCell ref="A26:A49"/>
  </mergeCells>
  <pageMargins left="0.78749999999999998" right="0.78749999999999998" top="1.05277777777778" bottom="1.05277777777778" header="0.78749999999999998" footer="0.78749999999999998"/>
  <pageSetup paperSize="8" firstPageNumber="0" orientation="landscape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cost</vt:lpstr>
      <vt:lpstr>dest</vt:lpstr>
      <vt:lpstr>art. 33 aum lim e c. 1 lett. b</vt:lpstr>
      <vt:lpstr>risp limite 2016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Pierluigi</dc:creator>
  <cp:lastModifiedBy>Sabrina Paulli</cp:lastModifiedBy>
  <cp:revision>49</cp:revision>
  <cp:lastPrinted>2025-12-02T07:26:35Z</cp:lastPrinted>
  <dcterms:created xsi:type="dcterms:W3CDTF">2012-12-19T21:39:06Z</dcterms:created>
  <dcterms:modified xsi:type="dcterms:W3CDTF">2025-12-02T07:26:38Z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