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Nuova cartella\COMUNI\Xanto\Cumignano\2026\"/>
    </mc:Choice>
  </mc:AlternateContent>
  <xr:revisionPtr revIDLastSave="0" documentId="13_ncr:1_{3991D0EB-31C8-4DBE-8108-A53C4F0C52E3}" xr6:coauthVersionLast="47" xr6:coauthVersionMax="47" xr10:uidLastSave="{00000000-0000-0000-0000-000000000000}"/>
  <bookViews>
    <workbookView xWindow="-120" yWindow="-120" windowWidth="29040" windowHeight="15840" tabRatio="500" activeTab="3" xr2:uid="{00000000-000D-0000-FFFF-FFFF00000000}"/>
  </bookViews>
  <sheets>
    <sheet name="cost" sheetId="8" r:id="rId1"/>
    <sheet name="dest" sheetId="7" r:id="rId2"/>
    <sheet name="art. 33 - aum" sheetId="2" r:id="rId3"/>
    <sheet name="risp limite 2016" sheetId="3" r:id="rId4"/>
    <sheet name="aum CCNL 2026" sheetId="4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7" i="7" l="1"/>
  <c r="B25" i="7"/>
  <c r="B26" i="7" s="1"/>
  <c r="D39" i="8"/>
  <c r="D40" i="8" s="1"/>
  <c r="D46" i="8"/>
  <c r="D28" i="8"/>
  <c r="D14" i="8"/>
  <c r="D6" i="8"/>
  <c r="D41" i="8" l="1"/>
  <c r="D42" i="8" s="1"/>
  <c r="C50" i="8" s="1"/>
  <c r="D50" i="8" s="1"/>
  <c r="D53" i="8" s="1"/>
  <c r="D15" i="8"/>
  <c r="C49" i="8" l="1"/>
  <c r="D49" i="8" s="1"/>
  <c r="D52" i="8" s="1"/>
  <c r="D54" i="8" s="1"/>
  <c r="D47" i="8"/>
  <c r="C35" i="7" l="1"/>
  <c r="B35" i="7"/>
  <c r="B31" i="2"/>
  <c r="B12" i="7"/>
  <c r="B10" i="7"/>
  <c r="C36" i="7" l="1"/>
  <c r="B36" i="7"/>
  <c r="C34" i="7"/>
  <c r="C37" i="7" s="1"/>
  <c r="B34" i="7"/>
  <c r="B37" i="7" s="1"/>
  <c r="B19" i="7"/>
  <c r="B17" i="7"/>
  <c r="B7" i="7"/>
  <c r="B20" i="7" l="1"/>
  <c r="B32" i="4"/>
  <c r="B42" i="4" l="1"/>
  <c r="C42" i="4" l="1"/>
  <c r="D47" i="3"/>
  <c r="B4" i="4"/>
  <c r="B33" i="2"/>
  <c r="C33" i="2" s="1"/>
  <c r="D2" i="3" l="1"/>
  <c r="B26" i="2"/>
  <c r="B20" i="2"/>
  <c r="B18" i="2"/>
  <c r="B10" i="2"/>
  <c r="B6" i="2"/>
  <c r="B22" i="4" l="1"/>
  <c r="B21" i="4"/>
  <c r="K9" i="4"/>
  <c r="K8" i="4"/>
  <c r="J5" i="4"/>
  <c r="J6" i="4" s="1"/>
  <c r="D57" i="3"/>
  <c r="C57" i="3"/>
  <c r="C58" i="3" s="1"/>
  <c r="C60" i="3" s="1"/>
  <c r="C50" i="3"/>
  <c r="D50" i="3"/>
  <c r="D38" i="3"/>
  <c r="C38" i="3"/>
  <c r="C51" i="3" s="1"/>
  <c r="D24" i="3"/>
  <c r="C24" i="3"/>
  <c r="C61" i="3" s="1"/>
  <c r="D16" i="3"/>
  <c r="C16" i="3"/>
  <c r="D13" i="3"/>
  <c r="C13" i="3"/>
  <c r="B23" i="4" l="1"/>
  <c r="B14" i="4"/>
  <c r="C14" i="4" s="1"/>
  <c r="D61" i="3"/>
  <c r="D51" i="3"/>
  <c r="D25" i="3"/>
  <c r="C25" i="3"/>
  <c r="C62" i="3"/>
  <c r="C67" i="3" s="1"/>
  <c r="J11" i="4"/>
  <c r="J12" i="4"/>
  <c r="C15" i="4" l="1"/>
  <c r="D52" i="3"/>
  <c r="D58" i="3" s="1"/>
  <c r="D60" i="3" s="1"/>
  <c r="D62" i="3" s="1"/>
  <c r="D67" i="3" s="1"/>
  <c r="D68" i="3" s="1"/>
</calcChain>
</file>

<file path=xl/sharedStrings.xml><?xml version="1.0" encoding="utf-8"?>
<sst xmlns="http://schemas.openxmlformats.org/spreadsheetml/2006/main" count="236" uniqueCount="164">
  <si>
    <t>RISORSE STABILI</t>
  </si>
  <si>
    <t>Art. 79 c. 1</t>
  </si>
  <si>
    <r>
      <rPr>
        <sz val="10"/>
        <rFont val="Arial Narrow"/>
        <family val="2"/>
        <charset val="1"/>
      </rPr>
      <t>risorse art</t>
    </r>
    <r>
      <rPr>
        <i/>
        <sz val="10"/>
        <rFont val="Arial Narrow"/>
        <family val="2"/>
        <charset val="1"/>
      </rPr>
      <t>. 67 c.1 e 2 , CCNL 2016/2018</t>
    </r>
  </si>
  <si>
    <r>
      <rPr>
        <sz val="10"/>
        <rFont val="Arial Narrow"/>
        <family val="2"/>
        <charset val="1"/>
      </rPr>
      <t xml:space="preserve">RIA E ASSEGNI AD PERSONAM PERSONALE CESSATO - </t>
    </r>
    <r>
      <rPr>
        <i/>
        <sz val="10"/>
        <rFont val="Arial Narrow"/>
        <family val="2"/>
        <charset val="1"/>
      </rPr>
      <t>(art. 67, c. 2, CCNL 2016-2018)</t>
    </r>
  </si>
  <si>
    <t>INCREMENTO DELLE DOTAZIONI ORGANICHE – ART. 79 COMMA 1 LETT. C) NUOVE ASSUNZIONI ART. 33 D.L. n. 34/2018</t>
  </si>
  <si>
    <t>TOTALE RISORSE STABILI INCLUSE NEL LIMITE ART. 23, C.2 DLGS 75/2017</t>
  </si>
  <si>
    <t>incremento € 83,20 per dipendente in servizio al 31/12/2015</t>
  </si>
  <si>
    <t xml:space="preserve">Incremento € 84,50 per dipendente al 31/12/2018, a valere dal 2021 </t>
  </si>
  <si>
    <t>RIDETERMINAZIONE PER INCREMENTO STIPENDIO (art. 67 c. 2 lett. B CCNL 2016/2018)</t>
  </si>
  <si>
    <t>RIDETERMINAZIONE PER INCREMENTO STIPENDIO (art. 79  c. 1 lett. d)</t>
  </si>
  <si>
    <t>Differenze stipendiali tra B3 e B1 e tra D3 e D1 – dal 1.4.2023</t>
  </si>
  <si>
    <t>0,14% MONTE SALARI 2021 QUOTA FONDO - ART. 58 COMMA 1 CCNL 2022/2024</t>
  </si>
  <si>
    <t>Decreto PA - art. 14, c. 1-bis</t>
  </si>
  <si>
    <t>TOTALE RISORSE STABILI ESCLUSE NEL LIMITE ART. 23, C.2 DLGS 75/2017</t>
  </si>
  <si>
    <t>TOTALE RISORSE STABILI</t>
  </si>
  <si>
    <t>RISORSE VARIABILI</t>
  </si>
  <si>
    <t>Art. 79 c. 2 lett. b)</t>
  </si>
  <si>
    <r>
      <rPr>
        <sz val="10"/>
        <rFont val="Arial Narrow"/>
        <family val="2"/>
        <charset val="1"/>
      </rPr>
      <t>SPONSORIZZAZIONI, ACCORDI COLLABORAZIONE, ECC. se ordinariamente rese -</t>
    </r>
    <r>
      <rPr>
        <i/>
        <sz val="10"/>
        <rFont val="Arial Narrow"/>
        <family val="2"/>
        <charset val="1"/>
      </rPr>
      <t xml:space="preserve">  ART.67 C. 3 lett. A CCNL 2016/2018</t>
    </r>
  </si>
  <si>
    <r>
      <rPr>
        <sz val="10"/>
        <rFont val="Arial Narrow"/>
        <family val="2"/>
        <charset val="1"/>
      </rPr>
      <t>RISPARMI DA PIANI RAZIONALIZZAZIONE E RIQUALIFICAZIONE SPESA -</t>
    </r>
    <r>
      <rPr>
        <i/>
        <sz val="10"/>
        <rFont val="Arial Narrow"/>
        <family val="2"/>
        <charset val="1"/>
      </rPr>
      <t xml:space="preserve"> ART. 67 C.3 lett. B – CCNL 2016/2018</t>
    </r>
  </si>
  <si>
    <r>
      <rPr>
        <sz val="10"/>
        <rFont val="Arial Narrow"/>
        <family val="2"/>
        <charset val="1"/>
      </rPr>
      <t xml:space="preserve">SPECIFICHE DISPOSIZIONI DI LEGGE (specificare se RECUPERO EVASIONE ICI, INCENTIVI FUNZIONI TECNICHE AVVOCATURA CIVICA, ISTAT) </t>
    </r>
    <r>
      <rPr>
        <i/>
        <sz val="10"/>
        <rFont val="Arial Narrow"/>
        <family val="2"/>
        <charset val="1"/>
      </rPr>
      <t>ART. 67 C. 3 lett. C – CCNL 2016/2018</t>
    </r>
  </si>
  <si>
    <t>SPECIFICHE DISPOSIZIONI DI LEGGE ART. 67 C. 3 lett. C – CCNL 2016/2018 contributo ANPR</t>
  </si>
  <si>
    <r>
      <rPr>
        <sz val="10"/>
        <rFont val="Arial Narrow"/>
        <family val="2"/>
        <charset val="1"/>
      </rPr>
      <t>RIA E ASSEGNI AD PERSONAM PERSONALE CESSATO quota parte anno cessazione</t>
    </r>
    <r>
      <rPr>
        <i/>
        <sz val="10"/>
        <rFont val="Arial Narrow"/>
        <family val="2"/>
        <charset val="1"/>
      </rPr>
      <t xml:space="preserve"> ART.67 C.3 lett.D - CCNL 2016/2018</t>
    </r>
  </si>
  <si>
    <r>
      <rPr>
        <sz val="10"/>
        <rFont val="Arial Narrow"/>
        <family val="2"/>
        <charset val="1"/>
      </rPr>
      <t xml:space="preserve">MESSI NOTIFICATORI - </t>
    </r>
    <r>
      <rPr>
        <i/>
        <sz val="10"/>
        <rFont val="Arial Narrow"/>
        <family val="2"/>
        <charset val="1"/>
      </rPr>
      <t>(ART. 54, CCNL 14.9.2000) ART.67 C.3 lett. F – CCNL 2016/2018</t>
    </r>
  </si>
  <si>
    <r>
      <rPr>
        <sz val="10"/>
        <rFont val="Arial Narrow"/>
        <family val="2"/>
        <charset val="1"/>
      </rPr>
      <t xml:space="preserve">PERSONALE CASE DA GIOCO </t>
    </r>
    <r>
      <rPr>
        <i/>
        <sz val="10"/>
        <rFont val="Arial Narrow"/>
        <family val="2"/>
        <charset val="1"/>
      </rPr>
      <t>ART.67 C. 3 lett. G – CCNL 2016/2018</t>
    </r>
  </si>
  <si>
    <r>
      <rPr>
        <sz val="10"/>
        <rFont val="Arial Narrow"/>
        <family val="2"/>
        <charset val="1"/>
      </rPr>
      <t xml:space="preserve">INTEGRAZIONE 1,2% MS 1997  </t>
    </r>
    <r>
      <rPr>
        <i/>
        <sz val="10"/>
        <rFont val="Arial Narrow"/>
        <family val="2"/>
        <charset val="1"/>
      </rPr>
      <t>ART. 79 COMMA 2 LETTERA B)</t>
    </r>
  </si>
  <si>
    <t>SCELTE ORGANIZZATIVE GESTIONALI E DI POLITICA RETRIBUTIVA - ART. 79 COMMA 2 LETTERA C) (OBIETTIVI ANCHE DI MANTENIMENTO NEL PIANO PERFORMANCE)</t>
  </si>
  <si>
    <t xml:space="preserve">SCELTE ORGANIZZATIVE GESTIONALI E DI POLITICA RETRIBUTIVA  - ARTT. 79, COMMA 2, LETT. C) E 98, COMMA 1, LETT. C) - PROVENTI C.D.S. </t>
  </si>
  <si>
    <r>
      <rPr>
        <sz val="10"/>
        <rFont val="Arial Narrow"/>
        <family val="2"/>
        <charset val="1"/>
      </rPr>
      <t xml:space="preserve">INCREMENTO PER PROCESSI DECENTRAMENTO E TRASFERIMENTO FUNZIONI quota parte anno di trasferimento </t>
    </r>
    <r>
      <rPr>
        <i/>
        <sz val="10"/>
        <rFont val="Arial Narrow"/>
        <family val="2"/>
        <charset val="1"/>
      </rPr>
      <t>ART.67 C. 3 lett. K- CCNL 2016/2018</t>
    </r>
  </si>
  <si>
    <t>TOTALE RISORSE VARIABILI INCLUSE NEL LIMITE ART. 23, C.2 DLGS 75/2017</t>
  </si>
  <si>
    <r>
      <rPr>
        <sz val="9"/>
        <color rgb="FF000000"/>
        <rFont val="Arial"/>
        <family val="2"/>
        <charset val="1"/>
      </rPr>
      <t xml:space="preserve">SPONSORIZZAZIONI, NUOVE CONVENZIONI, ACCORDI COLLABORAZIONE, ECC. - </t>
    </r>
    <r>
      <rPr>
        <sz val="8"/>
        <color rgb="FF000000"/>
        <rFont val="Arial"/>
        <family val="2"/>
        <charset val="1"/>
      </rPr>
      <t xml:space="preserve">ART. 43, L. 449/1997 - ART. 67 CO. 3 LETT. A) – ATTIVITTA' NON ORDINARIAMENTE RESE </t>
    </r>
  </si>
  <si>
    <r>
      <rPr>
        <sz val="10"/>
        <rFont val="Arial Narrow"/>
        <family val="2"/>
        <charset val="1"/>
      </rPr>
      <t xml:space="preserve">RISPARMI DA PIANI RAZIONALIZZAZIONE E RIQUALIFICAZIONE SPESA se prevalente coinvolgimento del personale - </t>
    </r>
    <r>
      <rPr>
        <i/>
        <sz val="10"/>
        <rFont val="Arial Narrow"/>
        <family val="2"/>
        <charset val="1"/>
      </rPr>
      <t xml:space="preserve">(ART. 15, COMMA 1, lett. K); ART. 16, COMMI 4 E 5, DL 98/2011) ART. 67 C.3 lett. B – CCNL 2016/2018 </t>
    </r>
  </si>
  <si>
    <t>SPECIFICHE DISPOSIZIONI DI LEGGE ART. 67 C. 3 lett. C – CCNL 2016/2018 Incentivi Entrate</t>
  </si>
  <si>
    <t>SPECIFICHE DISPOSIZIONI DI LEGGE (AVVOCATURA sentenze favorevoli, INCENTIVI FUNZIONI TECNICHE DLGS 50/2016 dal 2018 – proventi codice della strada – ISTAT) ART. 67 C. 3 lett. C – CCNL 2016/2019</t>
  </si>
  <si>
    <t>SOMME RECUPERATE PER INCARICHI EXTRAISTITUZIONALI ART. 53 C.7 DLGS 165/2001</t>
  </si>
  <si>
    <t>TRATTAMENTO ACCESSORIO A CARICO DI FINANZIAMENTI EUROPEI</t>
  </si>
  <si>
    <t>0,22% MONTE SALARI 2018 QUOTA FONDO - ART. 79 COMMA 3 E 5 CCNL 2019/2021</t>
  </si>
  <si>
    <t>0,22% MONTE SALARI 2021 QUOTA FONDO - ART. 58 COMMA 3 CCNL 2022/2024</t>
  </si>
  <si>
    <t>QUOTA RELATIVA ANNO 2024 E 2025 INCREMENTO ART. 58 COMMA 1  E QUOTA RELATIVA ANNO 2025 ART. 58 COMMA 3 CCNL 2022/2024 -0,14% e 0,22% MONTE SALARI 2021</t>
  </si>
  <si>
    <t>ECONOMIE FONDO STRAORDINARIO CONFLUITE - ART. 79 COMMA 2 LETTERA D)</t>
  </si>
  <si>
    <t>ECONOMIE FONDO ANNO PRECEDENTE - ART. 80 COMMA 1 - SOLO PROVENIENTI DA PARTE STABILE</t>
  </si>
  <si>
    <t>TOTALE RISORSE VARIABILI ESCLUSE NEL LIMITE ART. 23, C.2 DLGS 75/2017</t>
  </si>
  <si>
    <t>TOTALE RISORSE VARIABILI</t>
  </si>
  <si>
    <t>TOTALE COMPLESSIVO FONDO RISORSE DECENTRATE</t>
  </si>
  <si>
    <t>DECURTAZIONI</t>
  </si>
  <si>
    <r>
      <rPr>
        <sz val="10"/>
        <rFont val="Arial Narrow"/>
        <family val="2"/>
        <charset val="1"/>
      </rPr>
      <t>DECURTAZIONE CONSOLIDATA 2011-2014</t>
    </r>
    <r>
      <rPr>
        <i/>
        <sz val="10"/>
        <rFont val="Arial Narrow"/>
        <family val="2"/>
        <charset val="1"/>
      </rPr>
      <t xml:space="preserve"> (II parte ART.9 c.2-bis DL 78/2010) solo su parte stabile circ. RGS 13/2016</t>
    </r>
  </si>
  <si>
    <t>DECURTAZIONE CONGLOBAMENTO PARZIALE IND. COMPARTO (art. 60 CCNL 23.2.2026)</t>
  </si>
  <si>
    <t xml:space="preserve">ALTRE DECURTAZIONI </t>
  </si>
  <si>
    <t>DECURTAZIONE O MARGINE DA OPERARE PER RISPETTO DEL LIMITE ART.23 C.2 DLGS 75/2017</t>
  </si>
  <si>
    <t>decurtazione fondo risorse stabili</t>
  </si>
  <si>
    <t>decurtazione fondo risorse variabili</t>
  </si>
  <si>
    <t xml:space="preserve">TOTALE FONDO DECURTATO </t>
  </si>
  <si>
    <t>DEFINIZIONE DELLE RISORSE</t>
  </si>
  <si>
    <t>RISORSE VARIABILI (voce 42)</t>
  </si>
  <si>
    <t xml:space="preserve">RISORSE VARIABILI </t>
  </si>
  <si>
    <t>FONDO RISORSE DECENTRATE ANNO 2018</t>
  </si>
  <si>
    <t>n. dipendenti al 31.12.2018 - escluso segretario</t>
  </si>
  <si>
    <t>da tab. 12 Conto annuale 2018</t>
  </si>
  <si>
    <t>valore medio pro-capite</t>
  </si>
  <si>
    <t>n. dipendenti al 31.12.2026 - escluso segretario</t>
  </si>
  <si>
    <t>differenza personale dipendente al 31.12</t>
  </si>
  <si>
    <t>aumento art. 33</t>
  </si>
  <si>
    <t>I</t>
  </si>
  <si>
    <t>OE</t>
  </si>
  <si>
    <t>RIFERIMENTO CONTRATTUALE                     CCNL 21/05/2018</t>
  </si>
  <si>
    <t>Art. 67, comma 1  CCNL 21/05/2018  UNICO IMPORTO CONSOLIDATO 2017</t>
  </si>
  <si>
    <r>
      <rPr>
        <sz val="10"/>
        <rFont val="Arial Narrow"/>
        <family val="2"/>
        <charset val="1"/>
      </rPr>
      <t xml:space="preserve">INCREMENTI CCNL 2002-05 - </t>
    </r>
    <r>
      <rPr>
        <i/>
        <sz val="10"/>
        <rFont val="Arial Narrow"/>
        <family val="2"/>
        <charset val="1"/>
      </rPr>
      <t xml:space="preserve">(ART. 32 CC. 1,2,7) COMPRESO 0,20% ALTE PROFESSIONALITA' </t>
    </r>
  </si>
  <si>
    <r>
      <rPr>
        <sz val="10"/>
        <rFont val="Arial Narrow"/>
        <family val="2"/>
        <charset val="1"/>
      </rPr>
      <t xml:space="preserve">INCREMENTI CCNL 2004-05 - </t>
    </r>
    <r>
      <rPr>
        <i/>
        <sz val="10"/>
        <rFont val="Arial Narrow"/>
        <family val="2"/>
        <charset val="1"/>
      </rPr>
      <t>(ART. 4. CC. 1,4,5 PARTE FISSA)</t>
    </r>
  </si>
  <si>
    <r>
      <rPr>
        <sz val="10"/>
        <rFont val="Arial Narrow"/>
        <family val="2"/>
        <charset val="1"/>
      </rPr>
      <t xml:space="preserve">INCREMENTI CCNL 2006-09 - </t>
    </r>
    <r>
      <rPr>
        <i/>
        <sz val="10"/>
        <rFont val="Arial Narrow"/>
        <family val="2"/>
        <charset val="1"/>
      </rPr>
      <t>(ART. 8. CC. 2,5,6,7 PARTE FISSA)</t>
    </r>
  </si>
  <si>
    <r>
      <rPr>
        <sz val="10"/>
        <rFont val="Arial Narrow"/>
        <family val="2"/>
        <charset val="1"/>
      </rPr>
      <t xml:space="preserve">RIDETERMINAZIONE PER INCREMENTO STIPENDIO - </t>
    </r>
    <r>
      <rPr>
        <i/>
        <sz val="10"/>
        <rFont val="Arial Narrow"/>
        <family val="2"/>
        <charset val="1"/>
      </rPr>
      <t xml:space="preserve">(DICHIARAZIONE CONGIUNTA N.14 CCNL 2002-05 - N.1 CCNL 2008-09) </t>
    </r>
  </si>
  <si>
    <r>
      <rPr>
        <sz val="10"/>
        <rFont val="Arial Narrow"/>
        <family val="2"/>
        <charset val="1"/>
      </rPr>
      <t xml:space="preserve">RIA E ASSEGNI AD PERSONAM PERSONALE CESSATO - </t>
    </r>
    <r>
      <rPr>
        <i/>
        <sz val="10"/>
        <rFont val="Arial Narrow"/>
        <family val="2"/>
        <charset val="1"/>
      </rPr>
      <t>(ART. 4, C.2, CCNL 2000-01) - DAL 2011</t>
    </r>
  </si>
  <si>
    <t>RISPARMI EX ART. 2 C. 3 D.LGS 165/2001</t>
  </si>
  <si>
    <r>
      <rPr>
        <sz val="10"/>
        <rFont val="Arial Narrow"/>
        <family val="2"/>
        <charset val="1"/>
      </rPr>
      <t xml:space="preserve">INCREMENTO PER PROCESSI DECENTRAMENTO E TRASFERIMENTO FUNZIONI - </t>
    </r>
    <r>
      <rPr>
        <i/>
        <sz val="10"/>
        <rFont val="Arial Narrow"/>
        <family val="2"/>
        <charset val="1"/>
      </rPr>
      <t>(ART.15, C.1, lett. L), CCNL 1998-2001)</t>
    </r>
  </si>
  <si>
    <r>
      <rPr>
        <sz val="10"/>
        <rFont val="Arial Narrow"/>
        <family val="2"/>
        <charset val="1"/>
      </rPr>
      <t xml:space="preserve">INCREMENTO PER RIDUZIONE STABILE STRAORDINARIO - </t>
    </r>
    <r>
      <rPr>
        <i/>
        <sz val="10"/>
        <rFont val="Arial Narrow"/>
        <family val="2"/>
        <charset val="1"/>
      </rPr>
      <t>(ART. 14 C.1 CCNL 1998-2001)</t>
    </r>
  </si>
  <si>
    <r>
      <rPr>
        <sz val="10"/>
        <rFont val="Arial Narrow"/>
        <family val="2"/>
        <charset val="1"/>
      </rPr>
      <t xml:space="preserve">INCREMENTO PER RIORGANIZZAZIONI CON AUMENTO DOTAZIONE ORGANICA - </t>
    </r>
    <r>
      <rPr>
        <i/>
        <sz val="10"/>
        <rFont val="Arial Narrow"/>
        <family val="2"/>
        <charset val="1"/>
      </rPr>
      <t>(ART.15, C.5, CCNL 1998-2001 PARTE FISSA)</t>
    </r>
  </si>
  <si>
    <t>RIDUZIONI PERSONALE ATA, POSIZONI ORGANIZZATIVE, ESTERNALIZZAZIONI</t>
  </si>
  <si>
    <t>TOTALE IMPORTO UNICO CONSOLIDATO 2017</t>
  </si>
  <si>
    <t>RIDETERMINAZIONE PER INCREMENTO STIPENDIO (art. 79  c. 1 lett. b)</t>
  </si>
  <si>
    <t>SOMMA DECURTAZIONI SU RISORSE STABILI (voci 44+45)</t>
  </si>
  <si>
    <t>VERIFICA DEL LIMITE Art. 23 comma 2 Dlgs 75/2017</t>
  </si>
  <si>
    <t>TOTALE FONDO RISORSE DECENTRATE DECURTATO (voce 47)</t>
  </si>
  <si>
    <t>IMPORTO VOCI ESCLUSE DAL LIMITE (voce 21+ voce 41)</t>
  </si>
  <si>
    <r>
      <rPr>
        <b/>
        <sz val="10"/>
        <rFont val="Arial Narrow"/>
        <family val="2"/>
        <charset val="1"/>
      </rPr>
      <t xml:space="preserve">TOTALE FONDO RISORSE DECENTRATE DA SOTTOPORRE A VERIFICA </t>
    </r>
    <r>
      <rPr>
        <sz val="10"/>
        <rFont val="Arial Narrow"/>
        <family val="2"/>
        <charset val="1"/>
      </rPr>
      <t>solo voci soggette a limite (voce 48 - voce 49)</t>
    </r>
  </si>
  <si>
    <t xml:space="preserve">IMPORTO DESTINATO PER RETRIBUZIONE POSIZIONI ORGANIZZATIVE E RISULTATO </t>
  </si>
  <si>
    <t>TRATT. ACCESSORIO SEGRETARIO COMUNALE ART. 41, C.4 CCNL 16/05/2001</t>
  </si>
  <si>
    <t>**</t>
  </si>
  <si>
    <t>FONDO STRAORDINARIO</t>
  </si>
  <si>
    <t>ART. 33 DL 34/2019 – aumento limite anno 2016</t>
  </si>
  <si>
    <t xml:space="preserve">RISPETTO DEL LIMITE </t>
  </si>
  <si>
    <t xml:space="preserve">**applicazione art. 3, c. 3, D.L n. 19/2026 </t>
  </si>
  <si>
    <r>
      <rPr>
        <sz val="10"/>
        <color rgb="FF19191A"/>
        <rFont val="Calibri"/>
        <family val="2"/>
        <charset val="1"/>
      </rPr>
      <t>A decorrere dalla data di entrata in vigore del presente decreto, nei comuni fino a 3.000 abitanti la spesa per il segretario comunale, per gli importi previsti, secondo la popolazione dell'ente, dagli articoli 57, comma 3, 58, comma 1, e 61, comma 2, del contratto collettivo nazionale di lavoro (CCNL) relativo al personale dell'area funzioni locali ((- triennio 2019-2021))  del 16 luglio 2024, ((di cui al comunicato pubblicato nella Gazzetta Ufficiale n. 31 del 7 febbraio 2025,))  </t>
    </r>
    <r>
      <rPr>
        <b/>
        <sz val="10"/>
        <color rgb="FF19191A"/>
        <rFont val="Calibri"/>
        <family val="2"/>
        <charset val="1"/>
      </rPr>
      <t xml:space="preserve">non rileva ai fini del rispetto dei limiti </t>
    </r>
    <r>
      <rPr>
        <sz val="10"/>
        <color rgb="FF19191A"/>
        <rFont val="Calibri"/>
        <family val="2"/>
        <charset val="1"/>
      </rPr>
      <t>previsti dall'articolo 1, commi 557-quater e 562, della legge 27 dicembre 2006, n. 296, e dall'articolo 23, comma 2, del decreto legislativo 25 maggio 2017, n. 75. Per gli enti interessati, resta applicabile, fino alla scadenza prevista, l'articolo 3, comma 6, del decreto-legge 22 aprile 2023, n. 44, convertito, con modificazioni, dalla legge 21 giugno 2023, n. 74.</t>
    </r>
  </si>
  <si>
    <t>MONTE SALARI 2021</t>
  </si>
  <si>
    <t>escluso segretario comunale</t>
  </si>
  <si>
    <t>dati elaborati da conto annuale 2021</t>
  </si>
  <si>
    <t>TABELLA PER L'AUMENTO 0,22% MONTE SALARI 2018</t>
  </si>
  <si>
    <t>stipendi</t>
  </si>
  <si>
    <t>stip. tempo determ.</t>
  </si>
  <si>
    <t>ind. Vigilanza</t>
  </si>
  <si>
    <t>DA RIPARTIRE TRA PO E FONDO</t>
  </si>
  <si>
    <t>ind. Comparto</t>
  </si>
  <si>
    <t>ANNO  2024</t>
  </si>
  <si>
    <t>ind. Rischio/disagio</t>
  </si>
  <si>
    <t>TOTALE RISORSE SOGGETTE A LIMITE DIPENDENTI ANNO 2024</t>
  </si>
  <si>
    <t>ind. Responsabilità</t>
  </si>
  <si>
    <t>F.DO P.O. ANNO 2024</t>
  </si>
  <si>
    <t>ANNO 2026</t>
  </si>
  <si>
    <t>produttività</t>
  </si>
  <si>
    <t xml:space="preserve">QUOTA 0,22% ASSEGNATA A FONDO </t>
  </si>
  <si>
    <t>altre indennità</t>
  </si>
  <si>
    <t>QUOTA 0,22% ASSEGNATA A P.O.</t>
  </si>
  <si>
    <t>straordinario</t>
  </si>
  <si>
    <t>CONGLOBAMENTO IND. COMPARTO</t>
  </si>
  <si>
    <t>FONDO RISORSE DECENTRATE  PARTE STABILE ANNO 2018</t>
  </si>
  <si>
    <t>n. dipendenti al 31.12.2018 - escluso segretario  (tab 12 conto annuale)</t>
  </si>
  <si>
    <t>retrib. PO</t>
  </si>
  <si>
    <t>differenziale sitp</t>
  </si>
  <si>
    <t>comparto</t>
  </si>
  <si>
    <t>C3</t>
  </si>
  <si>
    <t>B5/3</t>
  </si>
  <si>
    <t>SPESA 2026</t>
  </si>
  <si>
    <t>ART. 33 D.L. 34/2019 - aumento limite fondo 2016</t>
  </si>
  <si>
    <t>FONDO RISORSE DECENTRATE ANNO 2016</t>
  </si>
  <si>
    <t>FONDO RISORSE DECENTRATE ANNO 2025</t>
  </si>
  <si>
    <t>AUMENTO DOTAZIONE ORGANICA</t>
  </si>
  <si>
    <t>n. dipendenti al 31.12.2026- escluso segretario</t>
  </si>
  <si>
    <t>OPERATORE ESPERTO</t>
  </si>
  <si>
    <t>19.1.2026 - 30.6.2026</t>
  </si>
  <si>
    <t>ISTRUTTORE</t>
  </si>
  <si>
    <t>B5/3 - Chimenti</t>
  </si>
  <si>
    <t>C3 - Tesini</t>
  </si>
  <si>
    <t>MONTE SALARI 2018</t>
  </si>
  <si>
    <t>CCNL 16.11.2022</t>
  </si>
  <si>
    <t>dati elaborati da conto annuale 2018</t>
  </si>
  <si>
    <t>Destinazione risorse contrattazione integrativa</t>
  </si>
  <si>
    <t>DESCRIZIONE</t>
  </si>
  <si>
    <t>ART 80 c. 1 -  Fondo per il differenziale stipendiale (art. 78,c. 3)</t>
  </si>
  <si>
    <t xml:space="preserve">ART 80 c. 1 -   Indennità di comparto </t>
  </si>
  <si>
    <t>ART 80 c. 1 - indennità ex VIII QF non titolare di PO</t>
  </si>
  <si>
    <t>Art. 80, c. 2 - lett. j) Fondo differenziali stipendiali riconosciuti nell’anno</t>
  </si>
  <si>
    <t>Totale destinazioni parte stabile</t>
  </si>
  <si>
    <t>art. 80 c. 2 lett. a): PREMI CORRELATI ALLA PERFORMANCE ORGANIZZATIVA</t>
  </si>
  <si>
    <t>art. 80 c..2 lett. b: PREMI CORRELATI ALLA PERFORMANCE INDIVIDUALE (almeno il  30% delle risorse ex. art. 67 c.3, con aplicazione differenziazione di cui all'art. 69 (maggiorazione per le valutazioni più elevate non inferiore al 30% media)</t>
  </si>
  <si>
    <t>Art. 80 c.2 lett. c e art. 70-bis: INDENNITÀ CONDIZIONI DI LAVORO</t>
  </si>
  <si>
    <t>Art. 80 c. 2, lett. d: INDENNITÀ TURNO, REPERIBILITA' E COMPENSI (ex art. 24 c.1 CCNL 14.09.2000)</t>
  </si>
  <si>
    <t xml:space="preserve">art. 80 c. 2, lett. e - art. 84: COMPENSI SPECIFICHE RESPONSABILITA' </t>
  </si>
  <si>
    <t>art. 80, c. 2, lett.: INDENNITA' DI FUNZIONE POLIZIA LOCALE – art. 97 – E INDENNITÀ SERVIZIO ESTERNO POLIZIA LOCALE – art. 100 -</t>
  </si>
  <si>
    <t>art. 80, c. 2, lett. G (art. 67, c. 3, lett. c - art 70-ter): COMPENSI PREVISTI DA DISPOSIZIONI DI LEGGE E COMPENSI ISTAT</t>
  </si>
  <si>
    <t>art. 80, c. 2, lett. G (art. 67, c. 3, lett. c - art 70-ter): COMPENSI PREVISTI DA DISPOSIZIONI DI LEGGE - INCENTVI ENTRATE</t>
  </si>
  <si>
    <t>art. 80, c. 2, lett. h (ex art. 54 CCNL 14.9.2000): COMPENSI AI MESSI NOTIFICATORI</t>
  </si>
  <si>
    <t>Totale destinazioni parte variabile</t>
  </si>
  <si>
    <t>RISORSE ANCORA DA CONTRATTARE</t>
  </si>
  <si>
    <t>Totale destinazioni ancora da regolare</t>
  </si>
  <si>
    <t>TOTALE RISORSE DESTINATE</t>
  </si>
  <si>
    <t>RETRIBUZIONI DI POSIZIONE E RISULTATO POSIZIONI ORGANIZZATIVE</t>
  </si>
  <si>
    <t>Verifica copertura complessiva utilizzi</t>
  </si>
  <si>
    <t>Verifica copertura risorse stabili per utilizzi stabili</t>
  </si>
  <si>
    <t>reperibilità - maneggio denaro</t>
  </si>
  <si>
    <t>resp. Anagrafe - stato civile</t>
  </si>
  <si>
    <t>19.1.2026 - 30.6.2026 - Possenti 10h/sett</t>
  </si>
  <si>
    <t xml:space="preserve">RIFERIMENTO CONTRATTUALE </t>
  </si>
  <si>
    <t>Art. 79 c. 1  CCNL 16/11/2022</t>
  </si>
  <si>
    <t>art. 58, c. 1, CCNL 23/2/2026</t>
  </si>
  <si>
    <t>Art. 79 c. 2 lett. b)  CCNL 16/11/2022</t>
  </si>
  <si>
    <t>art. 58, c. 2, CCNL 23/2/2026</t>
  </si>
  <si>
    <t>QUOTA UNA TANTUM RELATIVA ANNO 2024 E 2025 INCREMENTO ART. 58 COMMA 1  E QUOTA RELATIVA ANNO 2025 ART. 58 COMMA 3 CCNL 2022/2024 -0,14% e 0,22% MONTE SALARI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</si>
</sst>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[$€-410]\ * #,##0.00\ ;\-[$€-410]\ * #,##0.00\ ;[$€-410]\ * \-#\ "/>
    <numFmt numFmtId="165" formatCode="&quot; € &quot;* #,##0.00\ ;&quot;-€ &quot;* #,##0.00\ ;&quot; € &quot;* \-#\ ;@\ "/>
    <numFmt numFmtId="166" formatCode="_-&quot;€ &quot;* #,##0.00_-;&quot;-€ &quot;* #,##0.00_-;_-&quot;€ &quot;* \-??_-;_-@_-"/>
    <numFmt numFmtId="167" formatCode="[$€-410]\ * #,##0.00\ ;\-[$€-410]\ * #,##0.00\ ;[$€-410]\ * \-#\ ;@\ "/>
    <numFmt numFmtId="168" formatCode="_-* #,##0.00\ [$€-410]_-;\-* #,##0.00\ [$€-410]_-;_-* \-??\ [$€-410]_-;_-@_-"/>
    <numFmt numFmtId="169" formatCode="#,##0.00&quot; €&quot;"/>
    <numFmt numFmtId="170" formatCode="_-* #,##0.00\ _€_-;\-* #,##0.00\ _€_-;_-* \-??\ _€_-;_-@_-"/>
    <numFmt numFmtId="171" formatCode="#,##0.00&quot; €&quot;;\-#,##0.00&quot; €&quot;"/>
    <numFmt numFmtId="172" formatCode="_-[$€-410]\ * #,##0.00_-;\-[$€-410]\ * #,##0.00_-;_-[$€-410]\ * \-??_-;_-@_-"/>
    <numFmt numFmtId="173" formatCode="#,##0.00_ ;\-#,##0.00\ "/>
    <numFmt numFmtId="174" formatCode="0\ ;\-0\ ;&quot; - &quot;;@\ "/>
    <numFmt numFmtId="175" formatCode="#,##0_ ;[Red]\-#,##0\ "/>
  </numFmts>
  <fonts count="37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b/>
      <i/>
      <sz val="12"/>
      <name val="Arial Narrow"/>
      <family val="2"/>
      <charset val="1"/>
    </font>
    <font>
      <sz val="12"/>
      <name val="Calibri"/>
      <family val="2"/>
      <charset val="1"/>
    </font>
    <font>
      <b/>
      <i/>
      <sz val="10"/>
      <name val="Arial Narrow"/>
      <family val="2"/>
      <charset val="1"/>
    </font>
    <font>
      <sz val="10"/>
      <name val="Arial Narrow"/>
      <family val="2"/>
      <charset val="1"/>
    </font>
    <font>
      <i/>
      <sz val="10"/>
      <name val="Arial Narrow"/>
      <family val="2"/>
      <charset val="1"/>
    </font>
    <font>
      <b/>
      <sz val="10"/>
      <name val="Arial Narrow"/>
      <family val="2"/>
      <charset val="1"/>
    </font>
    <font>
      <sz val="10"/>
      <color rgb="FF000000"/>
      <name val="Arial Narrow"/>
      <family val="2"/>
      <charset val="1"/>
    </font>
    <font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FF0000"/>
      <name val="Arial Narrow"/>
      <family val="2"/>
      <charset val="1"/>
    </font>
    <font>
      <b/>
      <i/>
      <sz val="8"/>
      <name val="Arial Narrow"/>
      <family val="2"/>
      <charset val="1"/>
    </font>
    <font>
      <b/>
      <sz val="10"/>
      <color rgb="FF000000"/>
      <name val="Arial Narrow"/>
      <family val="2"/>
      <charset val="1"/>
    </font>
    <font>
      <sz val="10"/>
      <color rgb="FF000000"/>
      <name val="Calibri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i/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name val="Calibri"/>
      <family val="2"/>
      <charset val="1"/>
    </font>
    <font>
      <sz val="10"/>
      <color rgb="FF19191A"/>
      <name val="Calibri"/>
      <family val="2"/>
      <charset val="1"/>
    </font>
    <font>
      <b/>
      <sz val="10"/>
      <color rgb="FF19191A"/>
      <name val="Calibri"/>
      <family val="2"/>
      <charset val="1"/>
    </font>
    <font>
      <b/>
      <sz val="10"/>
      <color rgb="FFFFFFFF"/>
      <name val="Arial Narrow"/>
      <family val="2"/>
      <charset val="1"/>
    </font>
    <font>
      <b/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0"/>
      <color rgb="FFFFFFFF"/>
      <name val="Arial"/>
      <family val="2"/>
      <charset val="1"/>
    </font>
    <font>
      <sz val="12"/>
      <color rgb="FF000000"/>
      <name val="Aptos"/>
      <family val="2"/>
    </font>
    <font>
      <sz val="10"/>
      <color rgb="FFFF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i/>
      <sz val="10"/>
      <color rgb="FF0000FF"/>
      <name val="Arial"/>
      <family val="2"/>
      <charset val="1"/>
    </font>
    <font>
      <b/>
      <sz val="10"/>
      <color rgb="FF00B0F0"/>
      <name val="Arial Narrow"/>
      <family val="2"/>
      <charset val="1"/>
    </font>
    <font>
      <sz val="10"/>
      <color rgb="FF0000CC"/>
      <name val="Arial Narrow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rgb="FF9DC3E6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953734"/>
        <bgColor rgb="FF993366"/>
      </patternFill>
    </fill>
    <fill>
      <patternFill patternType="solid">
        <fgColor rgb="FF92D050"/>
        <bgColor rgb="FFC0C0C0"/>
      </patternFill>
    </fill>
    <fill>
      <patternFill patternType="solid">
        <fgColor rgb="FFD6E3BC"/>
        <bgColor rgb="FFDEEBF7"/>
      </patternFill>
    </fill>
    <fill>
      <patternFill patternType="solid">
        <fgColor rgb="FFFFFF00"/>
        <bgColor indexed="64"/>
      </patternFill>
    </fill>
    <fill>
      <patternFill patternType="solid">
        <fgColor rgb="FFD7E4BD"/>
        <bgColor rgb="FFD6E3BC"/>
      </patternFill>
    </fill>
    <fill>
      <patternFill patternType="solid">
        <fgColor rgb="FFFFFF66"/>
        <bgColor rgb="FFFFFF99"/>
      </patternFill>
    </fill>
    <fill>
      <patternFill patternType="solid">
        <fgColor rgb="FFFFFF99"/>
        <bgColor rgb="FFFFFF66"/>
      </patternFill>
    </fill>
    <fill>
      <patternFill patternType="solid">
        <fgColor rgb="FF00FF7F"/>
        <bgColor rgb="FF00FFFF"/>
      </patternFill>
    </fill>
    <fill>
      <patternFill patternType="solid">
        <fgColor rgb="FFDEEBF7"/>
        <bgColor rgb="FFDCEAF7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dashDot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9">
    <xf numFmtId="0" fontId="0" fillId="0" borderId="0"/>
    <xf numFmtId="9" fontId="28" fillId="0" borderId="0" applyBorder="0" applyProtection="0"/>
    <xf numFmtId="164" fontId="1" fillId="0" borderId="0" applyBorder="0" applyProtection="0"/>
    <xf numFmtId="0" fontId="28" fillId="0" borderId="0"/>
    <xf numFmtId="0" fontId="2" fillId="0" borderId="0"/>
    <xf numFmtId="165" fontId="28" fillId="0" borderId="0" applyBorder="0" applyProtection="0"/>
    <xf numFmtId="43" fontId="28" fillId="0" borderId="0" applyFont="0" applyFill="0" applyBorder="0" applyAlignment="0" applyProtection="0"/>
    <xf numFmtId="174" fontId="19" fillId="0" borderId="0" applyBorder="0" applyProtection="0"/>
    <xf numFmtId="166" fontId="28" fillId="0" borderId="0" applyBorder="0" applyProtection="0"/>
  </cellStyleXfs>
  <cellXfs count="151">
    <xf numFmtId="0" fontId="0" fillId="0" borderId="0" xfId="0"/>
    <xf numFmtId="0" fontId="7" fillId="2" borderId="1" xfId="3" applyFont="1" applyFill="1" applyBorder="1" applyAlignment="1">
      <alignment horizontal="left" vertical="top"/>
    </xf>
    <xf numFmtId="0" fontId="7" fillId="2" borderId="1" xfId="3" applyFont="1" applyFill="1" applyBorder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5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/>
    </xf>
    <xf numFmtId="0" fontId="6" fillId="0" borderId="0" xfId="0" applyFont="1"/>
    <xf numFmtId="49" fontId="8" fillId="0" borderId="1" xfId="3" applyNumberFormat="1" applyFont="1" applyBorder="1" applyAlignment="1">
      <alignment horizontal="left" vertical="center" wrapText="1" indent="1"/>
    </xf>
    <xf numFmtId="165" fontId="8" fillId="0" borderId="1" xfId="5" applyFont="1" applyBorder="1" applyProtection="1"/>
    <xf numFmtId="49" fontId="8" fillId="0" borderId="1" xfId="3" applyNumberFormat="1" applyFont="1" applyBorder="1" applyAlignment="1">
      <alignment horizontal="left" vertical="center" indent="1"/>
    </xf>
    <xf numFmtId="166" fontId="8" fillId="0" borderId="1" xfId="5" applyNumberFormat="1" applyFont="1" applyBorder="1" applyProtection="1"/>
    <xf numFmtId="165" fontId="10" fillId="2" borderId="1" xfId="5" applyFont="1" applyFill="1" applyBorder="1" applyProtection="1"/>
    <xf numFmtId="165" fontId="11" fillId="0" borderId="1" xfId="5" applyFont="1" applyBorder="1" applyProtection="1"/>
    <xf numFmtId="165" fontId="10" fillId="2" borderId="1" xfId="5" applyFont="1" applyFill="1" applyBorder="1" applyAlignment="1" applyProtection="1">
      <alignment vertical="center"/>
    </xf>
    <xf numFmtId="49" fontId="12" fillId="0" borderId="1" xfId="3" applyNumberFormat="1" applyFont="1" applyBorder="1" applyAlignment="1">
      <alignment horizontal="left" vertical="center" wrapText="1" indent="1"/>
    </xf>
    <xf numFmtId="0" fontId="8" fillId="0" borderId="1" xfId="3" applyFont="1" applyBorder="1"/>
    <xf numFmtId="49" fontId="8" fillId="0" borderId="1" xfId="3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horizontal="right"/>
    </xf>
    <xf numFmtId="165" fontId="16" fillId="0" borderId="1" xfId="5" applyFont="1" applyBorder="1" applyAlignment="1" applyProtection="1">
      <alignment horizontal="right"/>
    </xf>
    <xf numFmtId="0" fontId="10" fillId="3" borderId="1" xfId="3" applyFont="1" applyFill="1" applyBorder="1" applyAlignment="1">
      <alignment horizontal="right" vertical="center"/>
    </xf>
    <xf numFmtId="165" fontId="16" fillId="3" borderId="1" xfId="5" applyFont="1" applyFill="1" applyBorder="1" applyAlignment="1" applyProtection="1">
      <alignment vertical="center"/>
    </xf>
    <xf numFmtId="0" fontId="8" fillId="0" borderId="0" xfId="3" applyFont="1" applyAlignment="1">
      <alignment horizontal="right"/>
    </xf>
    <xf numFmtId="0" fontId="17" fillId="0" borderId="0" xfId="3" applyFont="1"/>
    <xf numFmtId="165" fontId="11" fillId="0" borderId="0" xfId="5" applyFont="1" applyBorder="1" applyProtection="1"/>
    <xf numFmtId="165" fontId="16" fillId="0" borderId="0" xfId="5" applyFont="1" applyBorder="1" applyProtection="1"/>
    <xf numFmtId="0" fontId="18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20" fillId="0" borderId="0" xfId="0" applyFont="1"/>
    <xf numFmtId="168" fontId="1" fillId="0" borderId="0" xfId="0" applyNumberFormat="1" applyFont="1"/>
    <xf numFmtId="167" fontId="19" fillId="0" borderId="0" xfId="0" applyNumberFormat="1" applyFont="1" applyAlignment="1">
      <alignment horizontal="right"/>
    </xf>
    <xf numFmtId="0" fontId="17" fillId="0" borderId="0" xfId="0" applyFont="1" applyAlignment="1">
      <alignment horizontal="center"/>
    </xf>
    <xf numFmtId="0" fontId="18" fillId="0" borderId="0" xfId="0" applyFont="1" applyAlignment="1" applyProtection="1">
      <alignment horizontal="center"/>
      <protection locked="0"/>
    </xf>
    <xf numFmtId="0" fontId="23" fillId="0" borderId="0" xfId="0" applyFont="1" applyAlignment="1">
      <alignment horizontal="center"/>
    </xf>
    <xf numFmtId="0" fontId="4" fillId="0" borderId="0" xfId="0" applyFont="1" applyAlignment="1">
      <alignment wrapText="1"/>
    </xf>
    <xf numFmtId="49" fontId="10" fillId="2" borderId="1" xfId="3" applyNumberFormat="1" applyFont="1" applyFill="1" applyBorder="1" applyAlignment="1">
      <alignment horizontal="left" vertical="center" wrapText="1" indent="1"/>
    </xf>
    <xf numFmtId="0" fontId="10" fillId="2" borderId="1" xfId="3" applyFont="1" applyFill="1" applyBorder="1" applyAlignment="1">
      <alignment wrapText="1"/>
    </xf>
    <xf numFmtId="0" fontId="10" fillId="2" borderId="1" xfId="3" applyFont="1" applyFill="1" applyBorder="1" applyAlignment="1">
      <alignment vertical="center" wrapText="1"/>
    </xf>
    <xf numFmtId="165" fontId="11" fillId="0" borderId="7" xfId="5" applyFont="1" applyBorder="1" applyProtection="1"/>
    <xf numFmtId="165" fontId="4" fillId="0" borderId="0" xfId="0" applyNumberFormat="1" applyFont="1"/>
    <xf numFmtId="49" fontId="12" fillId="0" borderId="1" xfId="3" applyNumberFormat="1" applyFont="1" applyBorder="1" applyAlignment="1">
      <alignment horizontal="left" vertical="center" indent="1"/>
    </xf>
    <xf numFmtId="165" fontId="8" fillId="0" borderId="8" xfId="5" applyFont="1" applyBorder="1" applyProtection="1"/>
    <xf numFmtId="169" fontId="11" fillId="0" borderId="9" xfId="0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left" wrapText="1"/>
    </xf>
    <xf numFmtId="165" fontId="10" fillId="0" borderId="1" xfId="5" applyFont="1" applyBorder="1" applyProtection="1"/>
    <xf numFmtId="165" fontId="8" fillId="0" borderId="1" xfId="3" applyNumberFormat="1" applyFont="1" applyBorder="1" applyAlignment="1">
      <alignment horizontal="left"/>
    </xf>
    <xf numFmtId="0" fontId="10" fillId="0" borderId="1" xfId="3" applyFont="1" applyBorder="1" applyAlignment="1">
      <alignment wrapText="1"/>
    </xf>
    <xf numFmtId="0" fontId="8" fillId="0" borderId="1" xfId="3" applyFont="1" applyBorder="1" applyAlignment="1">
      <alignment wrapText="1"/>
    </xf>
    <xf numFmtId="0" fontId="4" fillId="4" borderId="0" xfId="0" applyFont="1" applyFill="1"/>
    <xf numFmtId="165" fontId="16" fillId="2" borderId="1" xfId="5" applyFont="1" applyFill="1" applyBorder="1" applyProtection="1"/>
    <xf numFmtId="0" fontId="14" fillId="2" borderId="1" xfId="3" applyFont="1" applyFill="1" applyBorder="1" applyAlignment="1">
      <alignment wrapText="1"/>
    </xf>
    <xf numFmtId="165" fontId="14" fillId="2" borderId="1" xfId="5" applyFont="1" applyFill="1" applyBorder="1" applyProtection="1"/>
    <xf numFmtId="0" fontId="22" fillId="0" borderId="0" xfId="3" applyFont="1"/>
    <xf numFmtId="0" fontId="8" fillId="0" borderId="0" xfId="3" applyFont="1" applyAlignment="1">
      <alignment horizontal="right" wrapText="1"/>
    </xf>
    <xf numFmtId="170" fontId="4" fillId="4" borderId="0" xfId="0" applyNumberFormat="1" applyFont="1" applyFill="1"/>
    <xf numFmtId="0" fontId="23" fillId="0" borderId="0" xfId="0" applyFont="1"/>
    <xf numFmtId="164" fontId="23" fillId="0" borderId="0" xfId="2" applyFont="1" applyBorder="1" applyProtection="1"/>
    <xf numFmtId="0" fontId="0" fillId="0" borderId="7" xfId="0" applyBorder="1"/>
    <xf numFmtId="165" fontId="23" fillId="0" borderId="1" xfId="5" applyFont="1" applyBorder="1" applyProtection="1"/>
    <xf numFmtId="0" fontId="16" fillId="6" borderId="1" xfId="0" applyFont="1" applyFill="1" applyBorder="1" applyAlignment="1">
      <alignment horizontal="center" vertical="center" wrapText="1"/>
    </xf>
    <xf numFmtId="10" fontId="16" fillId="6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6" fillId="6" borderId="1" xfId="0" applyFont="1" applyFill="1" applyBorder="1" applyAlignment="1">
      <alignment vertical="center" wrapText="1"/>
    </xf>
    <xf numFmtId="169" fontId="11" fillId="0" borderId="1" xfId="0" applyNumberFormat="1" applyFont="1" applyBorder="1" applyAlignment="1">
      <alignment vertical="center"/>
    </xf>
    <xf numFmtId="9" fontId="11" fillId="0" borderId="1" xfId="0" applyNumberFormat="1" applyFont="1" applyBorder="1" applyAlignment="1">
      <alignment vertical="center"/>
    </xf>
    <xf numFmtId="0" fontId="16" fillId="7" borderId="10" xfId="0" applyFont="1" applyFill="1" applyBorder="1" applyAlignment="1">
      <alignment vertical="center" wrapText="1"/>
    </xf>
    <xf numFmtId="0" fontId="11" fillId="6" borderId="11" xfId="0" applyFont="1" applyFill="1" applyBorder="1" applyAlignment="1">
      <alignment wrapText="1"/>
    </xf>
    <xf numFmtId="165" fontId="27" fillId="0" borderId="1" xfId="5" applyFont="1" applyBorder="1" applyProtection="1"/>
    <xf numFmtId="0" fontId="22" fillId="0" borderId="0" xfId="0" applyFont="1" applyAlignment="1">
      <alignment horizontal="left"/>
    </xf>
    <xf numFmtId="168" fontId="1" fillId="0" borderId="0" xfId="4" applyNumberFormat="1" applyFont="1"/>
    <xf numFmtId="165" fontId="8" fillId="8" borderId="1" xfId="5" applyFont="1" applyFill="1" applyBorder="1" applyProtection="1"/>
    <xf numFmtId="165" fontId="11" fillId="8" borderId="1" xfId="5" applyFont="1" applyFill="1" applyBorder="1" applyProtection="1"/>
    <xf numFmtId="172" fontId="19" fillId="0" borderId="0" xfId="0" applyNumberFormat="1" applyFont="1"/>
    <xf numFmtId="173" fontId="19" fillId="0" borderId="0" xfId="0" applyNumberFormat="1" applyFont="1"/>
    <xf numFmtId="0" fontId="21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172" fontId="0" fillId="0" borderId="0" xfId="0" applyNumberFormat="1"/>
    <xf numFmtId="10" fontId="0" fillId="0" borderId="0" xfId="0" applyNumberFormat="1" applyAlignment="1">
      <alignment horizontal="center"/>
    </xf>
    <xf numFmtId="172" fontId="21" fillId="0" borderId="0" xfId="0" applyNumberFormat="1" applyFont="1"/>
    <xf numFmtId="0" fontId="0" fillId="0" borderId="0" xfId="0" applyAlignment="1">
      <alignment horizontal="right"/>
    </xf>
    <xf numFmtId="0" fontId="29" fillId="0" borderId="0" xfId="0" applyFont="1"/>
    <xf numFmtId="0" fontId="30" fillId="0" borderId="0" xfId="0" applyFont="1"/>
    <xf numFmtId="172" fontId="19" fillId="0" borderId="0" xfId="0" applyNumberFormat="1" applyFont="1" applyAlignment="1">
      <alignment horizontal="right"/>
    </xf>
    <xf numFmtId="2" fontId="0" fillId="0" borderId="0" xfId="0" applyNumberFormat="1"/>
    <xf numFmtId="166" fontId="8" fillId="0" borderId="1" xfId="3" applyNumberFormat="1" applyFont="1" applyBorder="1" applyAlignment="1">
      <alignment horizontal="left"/>
    </xf>
    <xf numFmtId="172" fontId="19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31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/>
    </xf>
    <xf numFmtId="173" fontId="32" fillId="0" borderId="0" xfId="0" applyNumberFormat="1" applyFont="1"/>
    <xf numFmtId="172" fontId="32" fillId="0" borderId="0" xfId="0" applyNumberFormat="1" applyFont="1"/>
    <xf numFmtId="0" fontId="18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0" xfId="0" applyFont="1"/>
    <xf numFmtId="0" fontId="18" fillId="9" borderId="1" xfId="0" applyFont="1" applyFill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4" fontId="19" fillId="0" borderId="1" xfId="0" applyNumberFormat="1" applyFont="1" applyBorder="1"/>
    <xf numFmtId="0" fontId="1" fillId="0" borderId="16" xfId="0" applyFont="1" applyBorder="1" applyAlignment="1">
      <alignment vertical="center"/>
    </xf>
    <xf numFmtId="4" fontId="19" fillId="0" borderId="1" xfId="6" applyNumberFormat="1" applyFont="1" applyBorder="1" applyAlignment="1" applyProtection="1">
      <alignment vertical="center"/>
      <protection locked="0"/>
    </xf>
    <xf numFmtId="0" fontId="20" fillId="10" borderId="1" xfId="0" applyFont="1" applyFill="1" applyBorder="1" applyAlignment="1">
      <alignment horizontal="right" vertical="center" indent="1"/>
    </xf>
    <xf numFmtId="4" fontId="18" fillId="10" borderId="17" xfId="6" applyNumberFormat="1" applyFont="1" applyFill="1" applyBorder="1" applyAlignment="1" applyProtection="1">
      <alignment vertical="center"/>
    </xf>
    <xf numFmtId="0" fontId="1" fillId="0" borderId="16" xfId="0" applyFont="1" applyBorder="1" applyAlignment="1">
      <alignment vertical="center" wrapText="1"/>
    </xf>
    <xf numFmtId="0" fontId="19" fillId="0" borderId="1" xfId="0" applyFont="1" applyBorder="1" applyAlignment="1">
      <alignment vertical="center"/>
    </xf>
    <xf numFmtId="0" fontId="1" fillId="0" borderId="15" xfId="0" applyFont="1" applyBorder="1" applyAlignment="1">
      <alignment vertical="center" wrapText="1"/>
    </xf>
    <xf numFmtId="4" fontId="19" fillId="0" borderId="17" xfId="6" applyNumberFormat="1" applyFont="1" applyBorder="1" applyAlignment="1" applyProtection="1">
      <alignment vertical="center"/>
      <protection locked="0"/>
    </xf>
    <xf numFmtId="49" fontId="1" fillId="0" borderId="1" xfId="0" applyNumberFormat="1" applyFont="1" applyBorder="1" applyAlignment="1">
      <alignment horizontal="left" vertical="center" indent="1"/>
    </xf>
    <xf numFmtId="0" fontId="18" fillId="0" borderId="18" xfId="0" applyFont="1" applyBorder="1" applyAlignment="1">
      <alignment horizontal="right" vertical="center" indent="1"/>
    </xf>
    <xf numFmtId="4" fontId="18" fillId="0" borderId="1" xfId="6" applyNumberFormat="1" applyFont="1" applyBorder="1" applyAlignment="1" applyProtection="1">
      <alignment vertical="center"/>
    </xf>
    <xf numFmtId="0" fontId="33" fillId="11" borderId="1" xfId="0" applyFont="1" applyFill="1" applyBorder="1"/>
    <xf numFmtId="170" fontId="19" fillId="0" borderId="1" xfId="0" applyNumberFormat="1" applyFont="1" applyBorder="1"/>
    <xf numFmtId="0" fontId="19" fillId="0" borderId="0" xfId="0" applyFont="1" applyAlignment="1">
      <alignment horizontal="right" vertical="center"/>
    </xf>
    <xf numFmtId="0" fontId="34" fillId="0" borderId="0" xfId="0" applyFont="1" applyAlignment="1">
      <alignment horizontal="right" vertical="center" indent="15"/>
    </xf>
    <xf numFmtId="173" fontId="18" fillId="12" borderId="13" xfId="6" applyNumberFormat="1" applyFont="1" applyFill="1" applyBorder="1" applyAlignment="1" applyProtection="1">
      <alignment vertical="center"/>
    </xf>
    <xf numFmtId="175" fontId="18" fillId="0" borderId="0" xfId="6" applyNumberFormat="1" applyFont="1" applyBorder="1" applyAlignment="1" applyProtection="1">
      <alignment horizontal="center" vertical="top" wrapText="1"/>
    </xf>
    <xf numFmtId="4" fontId="18" fillId="0" borderId="13" xfId="6" applyNumberFormat="1" applyFont="1" applyBorder="1" applyAlignment="1" applyProtection="1">
      <alignment vertical="center"/>
    </xf>
    <xf numFmtId="4" fontId="19" fillId="0" borderId="1" xfId="0" applyNumberFormat="1" applyFont="1" applyBorder="1" applyAlignment="1">
      <alignment vertical="center"/>
    </xf>
    <xf numFmtId="165" fontId="35" fillId="2" borderId="1" xfId="5" applyFont="1" applyFill="1" applyBorder="1" applyProtection="1"/>
    <xf numFmtId="168" fontId="29" fillId="0" borderId="0" xfId="0" applyNumberFormat="1" applyFont="1"/>
    <xf numFmtId="0" fontId="7" fillId="2" borderId="1" xfId="3" applyFont="1" applyFill="1" applyBorder="1" applyAlignment="1">
      <alignment horizontal="left" vertical="top" wrapText="1"/>
    </xf>
    <xf numFmtId="0" fontId="24" fillId="0" borderId="0" xfId="0" applyFont="1" applyAlignment="1">
      <alignment wrapText="1"/>
    </xf>
    <xf numFmtId="169" fontId="16" fillId="6" borderId="1" xfId="0" applyNumberFormat="1" applyFont="1" applyFill="1" applyBorder="1" applyAlignment="1">
      <alignment horizontal="center" vertical="center"/>
    </xf>
    <xf numFmtId="169" fontId="11" fillId="0" borderId="12" xfId="0" applyNumberFormat="1" applyFont="1" applyBorder="1" applyAlignment="1">
      <alignment horizontal="center" vertical="center"/>
    </xf>
    <xf numFmtId="171" fontId="11" fillId="4" borderId="12" xfId="0" applyNumberFormat="1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169" fontId="11" fillId="0" borderId="1" xfId="0" applyNumberFormat="1" applyFont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5" fillId="13" borderId="1" xfId="3" applyFont="1" applyFill="1" applyBorder="1" applyAlignment="1">
      <alignment horizontal="center" vertical="center" wrapText="1"/>
    </xf>
    <xf numFmtId="0" fontId="5" fillId="13" borderId="1" xfId="3" applyFont="1" applyFill="1" applyBorder="1" applyAlignment="1">
      <alignment horizontal="center" vertical="center"/>
    </xf>
    <xf numFmtId="0" fontId="5" fillId="13" borderId="1" xfId="3" applyFont="1" applyFill="1" applyBorder="1" applyAlignment="1">
      <alignment horizontal="left" vertical="center"/>
    </xf>
    <xf numFmtId="0" fontId="7" fillId="13" borderId="1" xfId="3" applyFont="1" applyFill="1" applyBorder="1" applyAlignment="1">
      <alignment horizontal="left" vertical="top" wrapText="1"/>
    </xf>
    <xf numFmtId="0" fontId="10" fillId="13" borderId="1" xfId="3" applyFont="1" applyFill="1" applyBorder="1"/>
    <xf numFmtId="165" fontId="10" fillId="13" borderId="2" xfId="5" applyFont="1" applyFill="1" applyBorder="1" applyProtection="1"/>
    <xf numFmtId="0" fontId="7" fillId="13" borderId="1" xfId="3" applyFont="1" applyFill="1" applyBorder="1" applyAlignment="1">
      <alignment horizontal="left" vertical="top" wrapText="1"/>
    </xf>
    <xf numFmtId="49" fontId="8" fillId="4" borderId="1" xfId="3" applyNumberFormat="1" applyFont="1" applyFill="1" applyBorder="1" applyAlignment="1">
      <alignment horizontal="left" vertical="center" wrapText="1" indent="1"/>
    </xf>
    <xf numFmtId="165" fontId="36" fillId="0" borderId="1" xfId="5" applyFont="1" applyBorder="1" applyProtection="1"/>
    <xf numFmtId="165" fontId="10" fillId="13" borderId="1" xfId="5" applyFont="1" applyFill="1" applyBorder="1" applyProtection="1"/>
    <xf numFmtId="0" fontId="10" fillId="13" borderId="1" xfId="3" applyFont="1" applyFill="1" applyBorder="1" applyAlignment="1">
      <alignment vertical="center"/>
    </xf>
    <xf numFmtId="165" fontId="10" fillId="13" borderId="1" xfId="5" applyFont="1" applyFill="1" applyBorder="1" applyAlignment="1" applyProtection="1">
      <alignment vertical="center"/>
    </xf>
    <xf numFmtId="0" fontId="7" fillId="13" borderId="1" xfId="3" applyFont="1" applyFill="1" applyBorder="1" applyAlignment="1">
      <alignment horizontal="left" vertical="top"/>
    </xf>
    <xf numFmtId="0" fontId="10" fillId="13" borderId="1" xfId="3" applyFont="1" applyFill="1" applyBorder="1" applyAlignment="1">
      <alignment wrapText="1"/>
    </xf>
    <xf numFmtId="0" fontId="14" fillId="13" borderId="1" xfId="3" applyFont="1" applyFill="1" applyBorder="1"/>
    <xf numFmtId="165" fontId="14" fillId="13" borderId="1" xfId="5" applyFont="1" applyFill="1" applyBorder="1" applyProtection="1"/>
    <xf numFmtId="0" fontId="36" fillId="0" borderId="0" xfId="0" applyFont="1" applyAlignment="1">
      <alignment horizontal="center"/>
    </xf>
    <xf numFmtId="0" fontId="7" fillId="13" borderId="1" xfId="3" applyFont="1" applyFill="1" applyBorder="1" applyAlignment="1">
      <alignment horizontal="left" vertical="top"/>
    </xf>
    <xf numFmtId="9" fontId="7" fillId="13" borderId="3" xfId="1" applyFont="1" applyFill="1" applyBorder="1" applyProtection="1"/>
    <xf numFmtId="9" fontId="15" fillId="13" borderId="1" xfId="1" applyFont="1" applyFill="1" applyBorder="1" applyProtection="1"/>
    <xf numFmtId="165" fontId="7" fillId="13" borderId="4" xfId="5" applyFont="1" applyFill="1" applyBorder="1" applyProtection="1"/>
    <xf numFmtId="9" fontId="7" fillId="13" borderId="5" xfId="1" applyFont="1" applyFill="1" applyBorder="1" applyProtection="1"/>
    <xf numFmtId="165" fontId="7" fillId="13" borderId="6" xfId="5" applyFont="1" applyFill="1" applyBorder="1" applyProtection="1"/>
    <xf numFmtId="0" fontId="7" fillId="13" borderId="0" xfId="3" applyFont="1" applyFill="1" applyAlignment="1">
      <alignment horizontal="left" vertical="top"/>
    </xf>
  </cellXfs>
  <cellStyles count="9">
    <cellStyle name="Euro" xfId="2" xr:uid="{00000000-0005-0000-0000-000006000000}"/>
    <cellStyle name="Excel Built-in Comma [0] 1" xfId="7" xr:uid="{BC250B43-6472-48EF-B241-3A5EF4007D9F}"/>
    <cellStyle name="Migliaia" xfId="6" builtinId="3"/>
    <cellStyle name="Normale" xfId="0" builtinId="0"/>
    <cellStyle name="Normale 2" xfId="3" xr:uid="{00000000-0005-0000-0000-000007000000}"/>
    <cellStyle name="Normale 4" xfId="4" xr:uid="{00000000-0005-0000-0000-000008000000}"/>
    <cellStyle name="Percentuale" xfId="1" builtinId="5"/>
    <cellStyle name="Valuta 2" xfId="5" xr:uid="{00000000-0005-0000-0000-000009000000}"/>
    <cellStyle name="Valuta 2 2" xfId="8" xr:uid="{C09A3C0E-9908-4AE0-A572-B7DB3815470A}"/>
  </cellStyles>
  <dxfs count="1">
    <dxf>
      <font>
        <b/>
        <i val="0"/>
        <sz val="11"/>
        <color rgb="FFFFFFFF"/>
        <name val="Calibri"/>
        <charset val="1"/>
      </font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4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E3BC"/>
      <rgbColor rgb="FFFFFF99"/>
      <rgbColor rgb="FF9DC3E6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19191A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1515E-B55B-44EA-B4AA-90DC070D88ED}">
  <dimension ref="A1:ALD61"/>
  <sheetViews>
    <sheetView topLeftCell="A29" workbookViewId="0">
      <selection activeCell="B56" sqref="B56"/>
    </sheetView>
  </sheetViews>
  <sheetFormatPr defaultColWidth="8.85546875" defaultRowHeight="15" x14ac:dyDescent="0.25"/>
  <cols>
    <col min="1" max="1" width="20.140625" style="3" customWidth="1"/>
    <col min="2" max="2" width="103" style="4" customWidth="1"/>
    <col min="3" max="3" width="5" style="4" customWidth="1"/>
    <col min="4" max="4" width="13.140625" style="4" customWidth="1"/>
    <col min="5" max="5" width="20.5703125" style="4" customWidth="1"/>
    <col min="6" max="214" width="8.85546875" style="4"/>
    <col min="215" max="215" width="22.85546875" style="4" customWidth="1"/>
    <col min="216" max="216" width="4.140625" style="4" customWidth="1"/>
    <col min="217" max="217" width="103" style="4" customWidth="1"/>
    <col min="218" max="218" width="14" style="4" customWidth="1"/>
    <col min="219" max="220" width="14.140625" style="4" customWidth="1"/>
    <col min="221" max="221" width="13.5703125" style="4" customWidth="1"/>
    <col min="222" max="223" width="13.140625" style="4" customWidth="1"/>
    <col min="224" max="224" width="13.85546875" style="4" customWidth="1"/>
    <col min="225" max="225" width="13" style="4" customWidth="1"/>
    <col min="226" max="470" width="8.85546875" style="4"/>
    <col min="471" max="471" width="22.85546875" style="4" customWidth="1"/>
    <col min="472" max="472" width="4.140625" style="4" customWidth="1"/>
    <col min="473" max="473" width="103" style="4" customWidth="1"/>
    <col min="474" max="474" width="14" style="4" customWidth="1"/>
    <col min="475" max="476" width="14.140625" style="4" customWidth="1"/>
    <col min="477" max="477" width="13.5703125" style="4" customWidth="1"/>
    <col min="478" max="479" width="13.140625" style="4" customWidth="1"/>
    <col min="480" max="480" width="13.85546875" style="4" customWidth="1"/>
    <col min="481" max="481" width="13" style="4" customWidth="1"/>
    <col min="482" max="726" width="8.85546875" style="4"/>
    <col min="727" max="727" width="22.85546875" style="4" customWidth="1"/>
    <col min="728" max="728" width="4.140625" style="4" customWidth="1"/>
    <col min="729" max="729" width="103" style="4" customWidth="1"/>
    <col min="730" max="730" width="14" style="4" customWidth="1"/>
    <col min="731" max="732" width="14.140625" style="4" customWidth="1"/>
    <col min="733" max="733" width="13.5703125" style="4" customWidth="1"/>
    <col min="734" max="735" width="13.140625" style="4" customWidth="1"/>
    <col min="736" max="736" width="13.85546875" style="4" customWidth="1"/>
    <col min="737" max="737" width="13" style="4" customWidth="1"/>
    <col min="738" max="982" width="8.85546875" style="4"/>
    <col min="983" max="983" width="22.85546875" style="4" customWidth="1"/>
    <col min="984" max="984" width="4.140625" style="4" customWidth="1"/>
    <col min="985" max="985" width="103" style="4" customWidth="1"/>
    <col min="986" max="986" width="14" style="4" customWidth="1"/>
    <col min="987" max="987" width="14.140625" style="4" customWidth="1"/>
    <col min="989" max="998" width="11.5703125" customWidth="1"/>
  </cols>
  <sheetData>
    <row r="1" spans="1:4" s="7" customFormat="1" ht="51.6" customHeight="1" x14ac:dyDescent="0.25">
      <c r="A1" s="127" t="s">
        <v>158</v>
      </c>
      <c r="B1" s="128"/>
      <c r="C1" s="128"/>
      <c r="D1" s="128">
        <v>2026</v>
      </c>
    </row>
    <row r="2" spans="1:4" s="7" customFormat="1" ht="21.6" customHeight="1" x14ac:dyDescent="0.25">
      <c r="A2" s="127"/>
      <c r="B2" s="129" t="s">
        <v>0</v>
      </c>
      <c r="C2" s="129"/>
      <c r="D2" s="128"/>
    </row>
    <row r="3" spans="1:4" ht="12.75" customHeight="1" x14ac:dyDescent="0.25">
      <c r="A3" s="130" t="s">
        <v>159</v>
      </c>
      <c r="B3" s="8" t="s">
        <v>2</v>
      </c>
      <c r="C3" s="8"/>
      <c r="D3" s="9">
        <v>10160.76</v>
      </c>
    </row>
    <row r="4" spans="1:4" x14ac:dyDescent="0.25">
      <c r="A4" s="130"/>
      <c r="B4" s="8" t="s">
        <v>3</v>
      </c>
      <c r="C4" s="8"/>
      <c r="D4" s="9">
        <v>0</v>
      </c>
    </row>
    <row r="5" spans="1:4" x14ac:dyDescent="0.25">
      <c r="A5" s="130"/>
      <c r="B5" s="8" t="s">
        <v>4</v>
      </c>
      <c r="C5" s="8"/>
      <c r="D5" s="9">
        <v>0</v>
      </c>
    </row>
    <row r="6" spans="1:4" x14ac:dyDescent="0.25">
      <c r="A6" s="130"/>
      <c r="B6" s="131" t="s">
        <v>5</v>
      </c>
      <c r="C6" s="131"/>
      <c r="D6" s="132">
        <f>+D3+D4+D5</f>
        <v>10160.76</v>
      </c>
    </row>
    <row r="7" spans="1:4" x14ac:dyDescent="0.25">
      <c r="A7" s="130"/>
      <c r="B7" s="8" t="s">
        <v>6</v>
      </c>
      <c r="C7" s="8"/>
      <c r="D7" s="9">
        <v>249</v>
      </c>
    </row>
    <row r="8" spans="1:4" x14ac:dyDescent="0.25">
      <c r="A8" s="130"/>
      <c r="B8" s="8" t="s">
        <v>7</v>
      </c>
      <c r="C8" s="8"/>
      <c r="D8" s="9">
        <v>253.5</v>
      </c>
    </row>
    <row r="9" spans="1:4" x14ac:dyDescent="0.25">
      <c r="A9" s="130"/>
      <c r="B9" s="8" t="s">
        <v>8</v>
      </c>
      <c r="C9" s="8"/>
      <c r="D9" s="9">
        <v>41.73</v>
      </c>
    </row>
    <row r="10" spans="1:4" x14ac:dyDescent="0.25">
      <c r="A10" s="130"/>
      <c r="B10" s="8" t="s">
        <v>9</v>
      </c>
      <c r="C10" s="8"/>
      <c r="D10" s="9">
        <v>52</v>
      </c>
    </row>
    <row r="11" spans="1:4" x14ac:dyDescent="0.25">
      <c r="A11" s="130"/>
      <c r="B11" s="8" t="s">
        <v>10</v>
      </c>
      <c r="C11" s="8"/>
      <c r="D11" s="9">
        <v>2249.8000000000002</v>
      </c>
    </row>
    <row r="12" spans="1:4" ht="25.5" x14ac:dyDescent="0.25">
      <c r="A12" s="133" t="s">
        <v>160</v>
      </c>
      <c r="B12" s="10" t="s">
        <v>11</v>
      </c>
      <c r="C12" s="9"/>
      <c r="D12" s="9">
        <v>100.1</v>
      </c>
    </row>
    <row r="13" spans="1:4" x14ac:dyDescent="0.25">
      <c r="A13" s="133"/>
      <c r="B13" s="134" t="s">
        <v>12</v>
      </c>
      <c r="C13" s="11"/>
      <c r="D13" s="135">
        <v>0</v>
      </c>
    </row>
    <row r="14" spans="1:4" x14ac:dyDescent="0.25">
      <c r="A14" s="130"/>
      <c r="B14" s="131" t="s">
        <v>13</v>
      </c>
      <c r="C14" s="131"/>
      <c r="D14" s="136">
        <f>SUM(D7:D13)</f>
        <v>2946.13</v>
      </c>
    </row>
    <row r="15" spans="1:4" x14ac:dyDescent="0.25">
      <c r="A15" s="130"/>
      <c r="B15" s="131" t="s">
        <v>14</v>
      </c>
      <c r="C15" s="131"/>
      <c r="D15" s="136">
        <f>+D6+D14</f>
        <v>13106.89</v>
      </c>
    </row>
    <row r="16" spans="1:4" ht="30.6" customHeight="1" x14ac:dyDescent="0.25">
      <c r="A16" s="133"/>
      <c r="B16" s="129" t="s">
        <v>15</v>
      </c>
      <c r="C16" s="129"/>
      <c r="D16" s="128">
        <v>2026</v>
      </c>
    </row>
    <row r="17" spans="1:4" ht="25.5" customHeight="1" x14ac:dyDescent="0.25">
      <c r="A17" s="130" t="s">
        <v>161</v>
      </c>
      <c r="B17" s="8" t="s">
        <v>17</v>
      </c>
      <c r="C17" s="8"/>
      <c r="D17" s="13">
        <v>0</v>
      </c>
    </row>
    <row r="18" spans="1:4" x14ac:dyDescent="0.25">
      <c r="A18" s="130"/>
      <c r="B18" s="8" t="s">
        <v>18</v>
      </c>
      <c r="C18" s="8"/>
      <c r="D18" s="13">
        <v>0</v>
      </c>
    </row>
    <row r="19" spans="1:4" ht="25.5" x14ac:dyDescent="0.25">
      <c r="A19" s="130"/>
      <c r="B19" s="8" t="s">
        <v>19</v>
      </c>
      <c r="C19" s="8"/>
      <c r="D19" s="13">
        <v>0</v>
      </c>
    </row>
    <row r="20" spans="1:4" x14ac:dyDescent="0.25">
      <c r="A20" s="130"/>
      <c r="B20" s="10" t="s">
        <v>20</v>
      </c>
      <c r="C20" s="9"/>
      <c r="D20" s="13">
        <v>0</v>
      </c>
    </row>
    <row r="21" spans="1:4" x14ac:dyDescent="0.25">
      <c r="A21" s="130"/>
      <c r="B21" s="8" t="s">
        <v>21</v>
      </c>
      <c r="C21" s="8"/>
      <c r="D21" s="13">
        <v>0</v>
      </c>
    </row>
    <row r="22" spans="1:4" x14ac:dyDescent="0.25">
      <c r="A22" s="130"/>
      <c r="B22" s="8" t="s">
        <v>22</v>
      </c>
      <c r="C22" s="8"/>
      <c r="D22" s="13">
        <v>0</v>
      </c>
    </row>
    <row r="23" spans="1:4" x14ac:dyDescent="0.25">
      <c r="A23" s="130"/>
      <c r="B23" s="8" t="s">
        <v>23</v>
      </c>
      <c r="C23" s="8"/>
      <c r="D23" s="13">
        <v>0</v>
      </c>
    </row>
    <row r="24" spans="1:4" x14ac:dyDescent="0.25">
      <c r="A24" s="130"/>
      <c r="B24" s="8" t="s">
        <v>24</v>
      </c>
      <c r="C24" s="8"/>
      <c r="D24" s="9">
        <v>812</v>
      </c>
    </row>
    <row r="25" spans="1:4" ht="25.5" x14ac:dyDescent="0.25">
      <c r="A25" s="130"/>
      <c r="B25" s="8" t="s">
        <v>25</v>
      </c>
      <c r="C25" s="8"/>
      <c r="D25" s="13">
        <v>0</v>
      </c>
    </row>
    <row r="26" spans="1:4" ht="25.5" x14ac:dyDescent="0.25">
      <c r="A26" s="130"/>
      <c r="B26" s="8" t="s">
        <v>26</v>
      </c>
      <c r="C26" s="8"/>
      <c r="D26" s="13">
        <v>0</v>
      </c>
    </row>
    <row r="27" spans="1:4" ht="25.5" x14ac:dyDescent="0.25">
      <c r="A27" s="130"/>
      <c r="B27" s="8" t="s">
        <v>27</v>
      </c>
      <c r="C27" s="8"/>
      <c r="D27" s="13">
        <v>0</v>
      </c>
    </row>
    <row r="28" spans="1:4" x14ac:dyDescent="0.25">
      <c r="A28" s="130"/>
      <c r="B28" s="137" t="s">
        <v>28</v>
      </c>
      <c r="C28" s="137"/>
      <c r="D28" s="138">
        <f>SUM(D17:D27)</f>
        <v>812</v>
      </c>
    </row>
    <row r="29" spans="1:4" ht="23.25" x14ac:dyDescent="0.25">
      <c r="A29" s="130"/>
      <c r="B29" s="15" t="s">
        <v>29</v>
      </c>
      <c r="C29" s="15"/>
      <c r="D29" s="9">
        <v>0</v>
      </c>
    </row>
    <row r="30" spans="1:4" ht="25.5" x14ac:dyDescent="0.25">
      <c r="A30" s="130"/>
      <c r="B30" s="8" t="s">
        <v>30</v>
      </c>
      <c r="C30" s="8"/>
      <c r="D30" s="9">
        <v>0</v>
      </c>
    </row>
    <row r="31" spans="1:4" x14ac:dyDescent="0.25">
      <c r="A31" s="130"/>
      <c r="B31" s="8" t="s">
        <v>31</v>
      </c>
      <c r="C31" s="8"/>
      <c r="D31" s="9">
        <v>0</v>
      </c>
    </row>
    <row r="32" spans="1:4" ht="25.5" x14ac:dyDescent="0.25">
      <c r="A32" s="130"/>
      <c r="B32" s="8" t="s">
        <v>32</v>
      </c>
      <c r="C32" s="8"/>
      <c r="D32" s="9">
        <v>0</v>
      </c>
    </row>
    <row r="33" spans="1:992" x14ac:dyDescent="0.25">
      <c r="A33" s="130"/>
      <c r="B33" s="8" t="s">
        <v>33</v>
      </c>
      <c r="C33" s="8"/>
      <c r="D33" s="9">
        <v>0</v>
      </c>
    </row>
    <row r="34" spans="1:992" ht="14.1" customHeight="1" x14ac:dyDescent="0.25">
      <c r="A34" s="130"/>
      <c r="B34" s="8" t="s">
        <v>34</v>
      </c>
      <c r="C34" s="8"/>
      <c r="D34" s="9">
        <v>0</v>
      </c>
    </row>
    <row r="35" spans="1:992" ht="25.35" customHeight="1" x14ac:dyDescent="0.25">
      <c r="A35" s="130"/>
      <c r="B35" s="8" t="s">
        <v>35</v>
      </c>
      <c r="C35" s="8"/>
      <c r="D35" s="72">
        <v>164.76</v>
      </c>
    </row>
    <row r="36" spans="1:992" x14ac:dyDescent="0.25">
      <c r="A36" s="130"/>
      <c r="B36" s="8" t="s">
        <v>38</v>
      </c>
      <c r="C36" s="8"/>
      <c r="D36" s="9">
        <v>0</v>
      </c>
    </row>
    <row r="37" spans="1:992" x14ac:dyDescent="0.25">
      <c r="A37" s="130"/>
      <c r="B37" s="8" t="s">
        <v>39</v>
      </c>
      <c r="C37" s="8"/>
      <c r="D37" s="9">
        <v>0</v>
      </c>
    </row>
    <row r="38" spans="1:992" ht="14.45" customHeight="1" x14ac:dyDescent="0.25">
      <c r="A38" s="130" t="s">
        <v>162</v>
      </c>
      <c r="B38" s="10" t="s">
        <v>36</v>
      </c>
      <c r="C38" s="9"/>
      <c r="D38" s="13">
        <v>157.30000000000001</v>
      </c>
    </row>
    <row r="39" spans="1:992" ht="25.5" x14ac:dyDescent="0.25">
      <c r="A39" s="130"/>
      <c r="B39" s="8" t="s">
        <v>163</v>
      </c>
      <c r="C39" s="9"/>
      <c r="D39" s="13">
        <f>157.3+100.1*2</f>
        <v>357.5</v>
      </c>
      <c r="AKZ39" s="4"/>
      <c r="ALA39" s="4"/>
      <c r="ALB39" s="4"/>
      <c r="ALC39" s="4"/>
      <c r="ALD39" s="4"/>
    </row>
    <row r="40" spans="1:992" x14ac:dyDescent="0.25">
      <c r="A40" s="133"/>
      <c r="B40" s="131" t="s">
        <v>40</v>
      </c>
      <c r="C40" s="131"/>
      <c r="D40" s="136">
        <f>SUM(D29:D39)</f>
        <v>679.56</v>
      </c>
    </row>
    <row r="41" spans="1:992" x14ac:dyDescent="0.25">
      <c r="A41" s="133"/>
      <c r="B41" s="131" t="s">
        <v>41</v>
      </c>
      <c r="C41" s="131"/>
      <c r="D41" s="136">
        <f>D28+D40</f>
        <v>1491.56</v>
      </c>
    </row>
    <row r="42" spans="1:992" x14ac:dyDescent="0.25">
      <c r="A42" s="133"/>
      <c r="B42" s="131" t="s">
        <v>42</v>
      </c>
      <c r="C42" s="131"/>
      <c r="D42" s="136">
        <f>D15+D41</f>
        <v>14598.449999999999</v>
      </c>
    </row>
    <row r="43" spans="1:992" x14ac:dyDescent="0.25">
      <c r="A43" s="139" t="s">
        <v>43</v>
      </c>
      <c r="B43" s="16" t="s">
        <v>44</v>
      </c>
      <c r="C43" s="16"/>
      <c r="D43" s="46">
        <v>3393.6</v>
      </c>
    </row>
    <row r="44" spans="1:992" x14ac:dyDescent="0.25">
      <c r="A44" s="139"/>
      <c r="B44" s="17" t="s">
        <v>45</v>
      </c>
      <c r="C44" s="9"/>
      <c r="D44" s="9">
        <v>209.52</v>
      </c>
    </row>
    <row r="45" spans="1:992" ht="14.1" customHeight="1" x14ac:dyDescent="0.25">
      <c r="A45" s="139" t="s">
        <v>43</v>
      </c>
      <c r="B45" s="16" t="s">
        <v>46</v>
      </c>
      <c r="C45" s="16"/>
      <c r="D45" s="13">
        <v>0</v>
      </c>
    </row>
    <row r="46" spans="1:992" x14ac:dyDescent="0.25">
      <c r="A46" s="139"/>
      <c r="B46" s="44" t="s">
        <v>77</v>
      </c>
      <c r="C46" s="45"/>
      <c r="D46" s="45">
        <f>SUM(D43:D45)</f>
        <v>3603.12</v>
      </c>
    </row>
    <row r="47" spans="1:992" x14ac:dyDescent="0.25">
      <c r="A47" s="139"/>
      <c r="B47" s="140" t="s">
        <v>50</v>
      </c>
      <c r="C47" s="136"/>
      <c r="D47" s="136">
        <f>D15-D46+D41</f>
        <v>10995.33</v>
      </c>
    </row>
    <row r="48" spans="1:992" x14ac:dyDescent="0.25">
      <c r="A48" s="139"/>
      <c r="B48" s="141" t="s">
        <v>47</v>
      </c>
      <c r="C48" s="141"/>
      <c r="D48" s="142">
        <v>0</v>
      </c>
      <c r="E48" s="143"/>
    </row>
    <row r="49" spans="1:989" x14ac:dyDescent="0.25">
      <c r="A49" s="144"/>
      <c r="B49" s="145" t="s">
        <v>48</v>
      </c>
      <c r="C49" s="146">
        <f>+D15/D42</f>
        <v>0.89782750908486864</v>
      </c>
      <c r="D49" s="147">
        <f>+D48*C49</f>
        <v>0</v>
      </c>
    </row>
    <row r="50" spans="1:989" x14ac:dyDescent="0.25">
      <c r="A50" s="144"/>
      <c r="B50" s="148" t="s">
        <v>49</v>
      </c>
      <c r="C50" s="146">
        <f>+D41/D42</f>
        <v>0.10217249091513141</v>
      </c>
      <c r="D50" s="149">
        <f>+D48*C50</f>
        <v>0</v>
      </c>
    </row>
    <row r="51" spans="1:989" ht="33.6" customHeight="1" x14ac:dyDescent="0.25">
      <c r="B51" s="131" t="s">
        <v>50</v>
      </c>
      <c r="C51" s="128"/>
      <c r="D51" s="128">
        <v>2026</v>
      </c>
    </row>
    <row r="52" spans="1:989" ht="14.1" customHeight="1" x14ac:dyDescent="0.25">
      <c r="A52" s="130" t="s">
        <v>51</v>
      </c>
      <c r="B52" s="18" t="s">
        <v>0</v>
      </c>
      <c r="C52" s="18"/>
      <c r="D52" s="19">
        <f>+D15-D46+D49</f>
        <v>9503.77</v>
      </c>
    </row>
    <row r="53" spans="1:989" x14ac:dyDescent="0.25">
      <c r="A53" s="130" t="s">
        <v>52</v>
      </c>
      <c r="B53" s="18" t="s">
        <v>53</v>
      </c>
      <c r="C53" s="18"/>
      <c r="D53" s="19">
        <f>+D41+D50</f>
        <v>1491.56</v>
      </c>
    </row>
    <row r="54" spans="1:989" ht="27" customHeight="1" x14ac:dyDescent="0.25">
      <c r="A54" s="130"/>
      <c r="B54" s="20"/>
      <c r="C54" s="20"/>
      <c r="D54" s="21">
        <f>SUM(D52:D53)</f>
        <v>10995.33</v>
      </c>
    </row>
    <row r="55" spans="1:989" s="4" customFormat="1" ht="12.75" x14ac:dyDescent="0.2">
      <c r="A55" s="3"/>
      <c r="B55" s="22"/>
      <c r="C55" s="22"/>
      <c r="D55" s="23"/>
    </row>
    <row r="56" spans="1:989" s="4" customFormat="1" ht="12.75" x14ac:dyDescent="0.2">
      <c r="A56" s="3"/>
      <c r="B56" s="22"/>
      <c r="C56" s="22"/>
      <c r="D56" s="24"/>
    </row>
    <row r="57" spans="1:989" s="4" customFormat="1" ht="12.75" x14ac:dyDescent="0.2">
      <c r="A57" s="3"/>
      <c r="B57" s="22"/>
      <c r="C57" s="22"/>
      <c r="D57" s="24"/>
    </row>
    <row r="58" spans="1:989" s="4" customFormat="1" ht="12.75" x14ac:dyDescent="0.2">
      <c r="A58" s="3"/>
      <c r="B58" s="22"/>
      <c r="C58" s="22"/>
      <c r="D58" s="25"/>
    </row>
    <row r="60" spans="1:989" x14ac:dyDescent="0.25">
      <c r="A60" s="150"/>
      <c r="C60" s="145"/>
      <c r="AKZ60" s="4"/>
      <c r="ALA60" s="4"/>
    </row>
    <row r="61" spans="1:989" x14ac:dyDescent="0.25">
      <c r="A61" s="150"/>
      <c r="C61" s="148"/>
      <c r="AKZ61" s="4"/>
      <c r="ALA61" s="4"/>
    </row>
  </sheetData>
  <mergeCells count="6">
    <mergeCell ref="A3:A11"/>
    <mergeCell ref="A14:A15"/>
    <mergeCell ref="A17:A37"/>
    <mergeCell ref="A38:A39"/>
    <mergeCell ref="A43:A48"/>
    <mergeCell ref="A52:A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C6682-D35D-4C87-9C59-C57224964F4F}">
  <dimension ref="A1:AMG47"/>
  <sheetViews>
    <sheetView workbookViewId="0">
      <selection activeCell="B28" sqref="B28"/>
    </sheetView>
  </sheetViews>
  <sheetFormatPr defaultColWidth="9.140625" defaultRowHeight="15" x14ac:dyDescent="0.25"/>
  <cols>
    <col min="1" max="1" width="98.85546875" style="93" customWidth="1"/>
    <col min="2" max="2" width="14.42578125" style="93" customWidth="1"/>
    <col min="3" max="1020" width="9.140625" style="93"/>
    <col min="1021" max="1021" width="11.5703125" style="94" customWidth="1"/>
  </cols>
  <sheetData>
    <row r="1" spans="1:3" x14ac:dyDescent="0.25">
      <c r="A1" s="92" t="s">
        <v>132</v>
      </c>
    </row>
    <row r="2" spans="1:3" ht="15.75" x14ac:dyDescent="0.25">
      <c r="A2" s="95" t="s">
        <v>133</v>
      </c>
      <c r="B2" s="6">
        <v>2026</v>
      </c>
    </row>
    <row r="3" spans="1:3" x14ac:dyDescent="0.25">
      <c r="A3" s="96" t="s">
        <v>134</v>
      </c>
      <c r="B3" s="97">
        <v>3173.63</v>
      </c>
    </row>
    <row r="4" spans="1:3" x14ac:dyDescent="0.25">
      <c r="A4" s="96" t="s">
        <v>135</v>
      </c>
      <c r="B4" s="97">
        <v>757.00444444444452</v>
      </c>
    </row>
    <row r="5" spans="1:3" x14ac:dyDescent="0.25">
      <c r="A5" s="98" t="s">
        <v>136</v>
      </c>
      <c r="B5" s="99"/>
    </row>
    <row r="6" spans="1:3" x14ac:dyDescent="0.25">
      <c r="A6" s="98" t="s">
        <v>137</v>
      </c>
      <c r="B6" s="99"/>
    </row>
    <row r="7" spans="1:3" x14ac:dyDescent="0.25">
      <c r="A7" s="100" t="s">
        <v>138</v>
      </c>
      <c r="B7" s="101">
        <f>SUM(B3:B6)</f>
        <v>3930.6344444444449</v>
      </c>
    </row>
    <row r="8" spans="1:3" x14ac:dyDescent="0.25">
      <c r="A8" s="98" t="s">
        <v>139</v>
      </c>
      <c r="B8" s="99"/>
    </row>
    <row r="9" spans="1:3" ht="38.25" x14ac:dyDescent="0.25">
      <c r="A9" s="102" t="s">
        <v>140</v>
      </c>
      <c r="B9" s="99"/>
    </row>
    <row r="10" spans="1:3" x14ac:dyDescent="0.25">
      <c r="A10" s="96" t="s">
        <v>141</v>
      </c>
      <c r="B10" s="116">
        <f>700+330</f>
        <v>1030</v>
      </c>
    </row>
    <row r="11" spans="1:3" x14ac:dyDescent="0.25">
      <c r="A11" s="96" t="s">
        <v>142</v>
      </c>
      <c r="B11" s="116">
        <v>309.89999999999998</v>
      </c>
      <c r="C11" s="93" t="s">
        <v>155</v>
      </c>
    </row>
    <row r="12" spans="1:3" x14ac:dyDescent="0.25">
      <c r="A12" s="96" t="s">
        <v>143</v>
      </c>
      <c r="B12" s="99">
        <f>600+330</f>
        <v>930</v>
      </c>
      <c r="C12" s="93" t="s">
        <v>156</v>
      </c>
    </row>
    <row r="13" spans="1:3" ht="25.5" x14ac:dyDescent="0.25">
      <c r="A13" s="104" t="s">
        <v>144</v>
      </c>
      <c r="B13" s="103"/>
    </row>
    <row r="14" spans="1:3" ht="25.5" x14ac:dyDescent="0.25">
      <c r="A14" s="102" t="s">
        <v>145</v>
      </c>
      <c r="B14" s="97"/>
    </row>
    <row r="15" spans="1:3" ht="25.5" x14ac:dyDescent="0.25">
      <c r="A15" s="102" t="s">
        <v>146</v>
      </c>
      <c r="B15" s="97"/>
    </row>
    <row r="16" spans="1:3" x14ac:dyDescent="0.25">
      <c r="A16" s="98" t="s">
        <v>147</v>
      </c>
      <c r="B16" s="105"/>
    </row>
    <row r="17" spans="1:1021" x14ac:dyDescent="0.25">
      <c r="A17" s="100" t="s">
        <v>148</v>
      </c>
      <c r="B17" s="101">
        <f>SUM(B8:B16)</f>
        <v>2269.9</v>
      </c>
    </row>
    <row r="18" spans="1:1021" x14ac:dyDescent="0.25">
      <c r="A18" s="106" t="s">
        <v>149</v>
      </c>
      <c r="B18" s="99">
        <v>0</v>
      </c>
    </row>
    <row r="19" spans="1:1021" x14ac:dyDescent="0.25">
      <c r="A19" s="100" t="s">
        <v>150</v>
      </c>
      <c r="B19" s="101">
        <f>SUM(B18:B18)</f>
        <v>0</v>
      </c>
    </row>
    <row r="20" spans="1:1021" x14ac:dyDescent="0.25">
      <c r="A20" s="107" t="s">
        <v>151</v>
      </c>
      <c r="B20" s="108">
        <f>+B7+B17+B19</f>
        <v>6200.5344444444454</v>
      </c>
    </row>
    <row r="22" spans="1:1021" x14ac:dyDescent="0.25">
      <c r="A22" s="109" t="s">
        <v>152</v>
      </c>
      <c r="B22" s="110"/>
    </row>
    <row r="23" spans="1:1021" x14ac:dyDescent="0.25">
      <c r="A23" s="111"/>
    </row>
    <row r="24" spans="1:1021" ht="15.75" thickBot="1" x14ac:dyDescent="0.3"/>
    <row r="25" spans="1:1021" ht="15.75" thickBot="1" x14ac:dyDescent="0.3">
      <c r="A25" s="112" t="s">
        <v>153</v>
      </c>
      <c r="B25" s="113">
        <f>+cost!D54-dest!B20</f>
        <v>4794.7955555555545</v>
      </c>
    </row>
    <row r="26" spans="1:1021" ht="15.75" thickBot="1" x14ac:dyDescent="0.3">
      <c r="B26" s="114" t="str">
        <f>IF(B25&lt;0,"Attenzione, utilizzi superiori a risorse!","")</f>
        <v/>
      </c>
    </row>
    <row r="27" spans="1:1021" ht="15.75" thickBot="1" x14ac:dyDescent="0.3">
      <c r="A27" s="112" t="s">
        <v>154</v>
      </c>
      <c r="B27" s="115">
        <f>+cost!D52-dest!B7</f>
        <v>5573.1355555555556</v>
      </c>
    </row>
    <row r="31" spans="1:1021" x14ac:dyDescent="0.25">
      <c r="AME31" s="94"/>
      <c r="AMF31"/>
      <c r="AMG31"/>
    </row>
    <row r="32" spans="1:1021" x14ac:dyDescent="0.25">
      <c r="A32" s="75" t="s">
        <v>118</v>
      </c>
      <c r="B32"/>
      <c r="C32"/>
      <c r="D32"/>
      <c r="F32"/>
      <c r="G32"/>
      <c r="AME32" s="94"/>
      <c r="AMF32"/>
      <c r="AMG32"/>
    </row>
    <row r="33" spans="1:1021" x14ac:dyDescent="0.25">
      <c r="A33"/>
      <c r="B33" s="75" t="s">
        <v>114</v>
      </c>
      <c r="C33" s="75" t="s">
        <v>115</v>
      </c>
      <c r="D33"/>
      <c r="F33"/>
      <c r="G33"/>
      <c r="AME33" s="94"/>
      <c r="AMF33"/>
      <c r="AMG33"/>
    </row>
    <row r="34" spans="1:1021" ht="15.75" x14ac:dyDescent="0.25">
      <c r="A34" s="80" t="s">
        <v>126</v>
      </c>
      <c r="B34" s="77">
        <f>+(80.8+8.94)*13</f>
        <v>1166.6199999999999</v>
      </c>
      <c r="C34" s="77">
        <f>32.06*12</f>
        <v>384.72</v>
      </c>
      <c r="D34" s="76" t="s">
        <v>116</v>
      </c>
      <c r="F34"/>
      <c r="G34" s="88"/>
      <c r="AME34" s="94"/>
      <c r="AMF34"/>
      <c r="AMG34"/>
    </row>
    <row r="35" spans="1:1021" ht="15.75" x14ac:dyDescent="0.25">
      <c r="A35" s="80" t="s">
        <v>124</v>
      </c>
      <c r="B35" s="77">
        <f>(138.15*5.5)/36*10</f>
        <v>211.06250000000003</v>
      </c>
      <c r="C35" s="77">
        <f>(27.52*5.5)/36*10</f>
        <v>42.044444444444444</v>
      </c>
      <c r="D35" t="s">
        <v>125</v>
      </c>
      <c r="F35"/>
      <c r="G35" s="88"/>
      <c r="AME35" s="94"/>
      <c r="AMF35"/>
      <c r="AMG35"/>
    </row>
    <row r="36" spans="1:1021" x14ac:dyDescent="0.25">
      <c r="A36" s="80" t="s">
        <v>124</v>
      </c>
      <c r="B36" s="77">
        <f>138.15*13</f>
        <v>1795.95</v>
      </c>
      <c r="C36" s="77">
        <f>27.52*12</f>
        <v>330.24</v>
      </c>
      <c r="D36" s="76" t="s">
        <v>117</v>
      </c>
      <c r="F36" s="78"/>
      <c r="G36"/>
      <c r="AME36" s="94"/>
      <c r="AMF36"/>
      <c r="AMG36"/>
    </row>
    <row r="37" spans="1:1021" x14ac:dyDescent="0.25">
      <c r="A37"/>
      <c r="B37" s="79">
        <f>SUM(B34:B36)</f>
        <v>3173.6324999999997</v>
      </c>
      <c r="C37" s="79">
        <f>SUM(C34:C36)</f>
        <v>757.00444444444452</v>
      </c>
      <c r="D37"/>
      <c r="F37"/>
      <c r="G37"/>
      <c r="AME37" s="94"/>
      <c r="AMF37"/>
      <c r="AMG37"/>
    </row>
    <row r="38" spans="1:1021" x14ac:dyDescent="0.25">
      <c r="AME38" s="94"/>
      <c r="AMF38"/>
      <c r="AMG38"/>
    </row>
    <row r="39" spans="1:1021" x14ac:dyDescent="0.25">
      <c r="AME39" s="94"/>
      <c r="AMF39"/>
      <c r="AMG39"/>
    </row>
    <row r="40" spans="1:1021" x14ac:dyDescent="0.25">
      <c r="AME40" s="94"/>
      <c r="AMF40"/>
      <c r="AMG40"/>
    </row>
    <row r="41" spans="1:1021" x14ac:dyDescent="0.25">
      <c r="AME41" s="94"/>
      <c r="AMF41"/>
      <c r="AMG41"/>
    </row>
    <row r="42" spans="1:1021" x14ac:dyDescent="0.25">
      <c r="AME42" s="94"/>
      <c r="AMF42"/>
      <c r="AMG42"/>
    </row>
    <row r="43" spans="1:1021" x14ac:dyDescent="0.25">
      <c r="AME43" s="94"/>
      <c r="AMF43"/>
      <c r="AMG43"/>
    </row>
    <row r="44" spans="1:1021" x14ac:dyDescent="0.25">
      <c r="AME44" s="94"/>
      <c r="AMF44"/>
      <c r="AMG44"/>
    </row>
    <row r="45" spans="1:1021" x14ac:dyDescent="0.25">
      <c r="AME45" s="94"/>
      <c r="AMF45"/>
      <c r="AMG45"/>
    </row>
    <row r="46" spans="1:1021" x14ac:dyDescent="0.25">
      <c r="AME46" s="94"/>
      <c r="AMF46"/>
      <c r="AMG46"/>
    </row>
    <row r="47" spans="1:1021" x14ac:dyDescent="0.25">
      <c r="AME47" s="94"/>
      <c r="AMF47"/>
      <c r="AMG47"/>
    </row>
  </sheetData>
  <conditionalFormatting sqref="B25 B27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3"/>
  <sheetViews>
    <sheetView zoomScaleNormal="100" workbookViewId="0">
      <selection activeCell="B20" sqref="B20"/>
    </sheetView>
  </sheetViews>
  <sheetFormatPr defaultColWidth="8.5703125" defaultRowHeight="15" x14ac:dyDescent="0.25"/>
  <cols>
    <col min="1" max="1" width="60.28515625" bestFit="1" customWidth="1"/>
    <col min="2" max="2" width="13.28515625" customWidth="1"/>
    <col min="3" max="3" width="12.5703125" customWidth="1"/>
    <col min="4" max="4" width="16.140625" customWidth="1"/>
    <col min="5" max="5" width="30" customWidth="1"/>
    <col min="1021" max="1024" width="11.5703125" customWidth="1"/>
  </cols>
  <sheetData>
    <row r="1" spans="1:3" x14ac:dyDescent="0.25">
      <c r="A1" s="26" t="s">
        <v>119</v>
      </c>
      <c r="B1" s="30"/>
      <c r="C1" s="27"/>
    </row>
    <row r="2" spans="1:3" x14ac:dyDescent="0.25">
      <c r="A2" s="27" t="s">
        <v>120</v>
      </c>
      <c r="B2" s="73">
        <v>7579.16</v>
      </c>
      <c r="C2" s="27"/>
    </row>
    <row r="3" spans="1:3" x14ac:dyDescent="0.25">
      <c r="A3" s="26"/>
      <c r="B3" s="30"/>
      <c r="C3" s="27"/>
    </row>
    <row r="4" spans="1:3" x14ac:dyDescent="0.25">
      <c r="A4" s="27" t="s">
        <v>54</v>
      </c>
      <c r="B4" s="73">
        <v>7579.16</v>
      </c>
      <c r="C4" s="27"/>
    </row>
    <row r="5" spans="1:3" x14ac:dyDescent="0.25">
      <c r="A5" s="28" t="s">
        <v>55</v>
      </c>
      <c r="B5" s="74">
        <v>3</v>
      </c>
      <c r="C5" s="27" t="s">
        <v>56</v>
      </c>
    </row>
    <row r="6" spans="1:3" x14ac:dyDescent="0.25">
      <c r="A6" s="27" t="s">
        <v>57</v>
      </c>
      <c r="B6" s="73">
        <f>+B4/B5</f>
        <v>2526.3866666666668</v>
      </c>
      <c r="C6" s="27"/>
    </row>
    <row r="7" spans="1:3" x14ac:dyDescent="0.25">
      <c r="A7" s="27"/>
      <c r="B7" s="73"/>
      <c r="C7" s="27"/>
    </row>
    <row r="8" spans="1:3" x14ac:dyDescent="0.25">
      <c r="A8" s="27" t="s">
        <v>121</v>
      </c>
      <c r="B8" s="73"/>
      <c r="C8" s="27"/>
    </row>
    <row r="9" spans="1:3" x14ac:dyDescent="0.25">
      <c r="A9" s="73" t="s">
        <v>123</v>
      </c>
      <c r="B9" s="74">
        <v>2.13</v>
      </c>
      <c r="C9" s="29"/>
    </row>
    <row r="10" spans="1:3" x14ac:dyDescent="0.25">
      <c r="A10" s="73" t="s">
        <v>59</v>
      </c>
      <c r="B10" s="90">
        <f>+B9-B5</f>
        <v>-0.87000000000000011</v>
      </c>
      <c r="C10" s="27"/>
    </row>
    <row r="11" spans="1:3" x14ac:dyDescent="0.25">
      <c r="A11" s="73" t="s">
        <v>60</v>
      </c>
      <c r="B11" s="73">
        <v>0</v>
      </c>
      <c r="C11" s="27"/>
    </row>
    <row r="12" spans="1:3" x14ac:dyDescent="0.25">
      <c r="A12" s="73"/>
      <c r="B12" s="73"/>
      <c r="C12" s="27"/>
    </row>
    <row r="15" spans="1:3" x14ac:dyDescent="0.25">
      <c r="A15" s="81" t="s">
        <v>122</v>
      </c>
    </row>
    <row r="16" spans="1:3" x14ac:dyDescent="0.25">
      <c r="A16" s="27" t="s">
        <v>111</v>
      </c>
      <c r="B16" s="73">
        <v>6767</v>
      </c>
    </row>
    <row r="17" spans="1:4" x14ac:dyDescent="0.25">
      <c r="A17" s="27" t="s">
        <v>112</v>
      </c>
      <c r="B17" s="74">
        <v>3</v>
      </c>
      <c r="D17" s="27"/>
    </row>
    <row r="18" spans="1:4" x14ac:dyDescent="0.25">
      <c r="A18" s="27" t="s">
        <v>57</v>
      </c>
      <c r="B18" s="73">
        <f>+B16/B17</f>
        <v>2255.6666666666665</v>
      </c>
      <c r="C18" s="27"/>
      <c r="D18" s="27"/>
    </row>
    <row r="19" spans="1:4" x14ac:dyDescent="0.25">
      <c r="A19" s="73" t="s">
        <v>58</v>
      </c>
      <c r="B19" s="74">
        <v>2.13</v>
      </c>
      <c r="C19" s="29"/>
      <c r="D19" s="27"/>
    </row>
    <row r="20" spans="1:4" x14ac:dyDescent="0.25">
      <c r="A20" s="73" t="s">
        <v>59</v>
      </c>
      <c r="B20" s="90">
        <f>+B19-B17</f>
        <v>-0.87000000000000011</v>
      </c>
      <c r="C20" s="82">
        <v>0.16</v>
      </c>
      <c r="D20" s="27"/>
    </row>
    <row r="21" spans="1:4" x14ac:dyDescent="0.25">
      <c r="A21" s="73" t="s">
        <v>60</v>
      </c>
      <c r="B21" s="91">
        <v>0</v>
      </c>
      <c r="C21" s="27"/>
      <c r="D21" s="27"/>
    </row>
    <row r="22" spans="1:4" x14ac:dyDescent="0.25">
      <c r="A22" s="73"/>
      <c r="B22" s="73"/>
    </row>
    <row r="23" spans="1:4" x14ac:dyDescent="0.25">
      <c r="A23" s="83" t="s">
        <v>116</v>
      </c>
      <c r="B23">
        <v>12</v>
      </c>
    </row>
    <row r="24" spans="1:4" x14ac:dyDescent="0.25">
      <c r="A24" s="83" t="s">
        <v>117</v>
      </c>
      <c r="B24">
        <v>12</v>
      </c>
    </row>
    <row r="25" spans="1:4" x14ac:dyDescent="0.25">
      <c r="A25" s="83" t="s">
        <v>117</v>
      </c>
      <c r="B25">
        <v>12</v>
      </c>
    </row>
    <row r="26" spans="1:4" x14ac:dyDescent="0.25">
      <c r="B26" s="84">
        <f>+B25+B24+B23</f>
        <v>36</v>
      </c>
    </row>
    <row r="30" spans="1:4" x14ac:dyDescent="0.25">
      <c r="A30" s="80" t="s">
        <v>126</v>
      </c>
      <c r="B30">
        <v>12</v>
      </c>
      <c r="C30" s="89" t="s">
        <v>128</v>
      </c>
    </row>
    <row r="31" spans="1:4" x14ac:dyDescent="0.25">
      <c r="A31" s="80" t="s">
        <v>124</v>
      </c>
      <c r="B31" s="84">
        <f>(5+1/31*13)/36*10</f>
        <v>1.5053763440860213</v>
      </c>
      <c r="C31" t="s">
        <v>157</v>
      </c>
    </row>
    <row r="32" spans="1:4" x14ac:dyDescent="0.25">
      <c r="A32" s="80" t="s">
        <v>124</v>
      </c>
      <c r="B32">
        <v>12</v>
      </c>
      <c r="C32" s="89" t="s">
        <v>127</v>
      </c>
    </row>
    <row r="33" spans="2:3" x14ac:dyDescent="0.25">
      <c r="B33">
        <f>SUM(B30:B32)</f>
        <v>25.505376344086024</v>
      </c>
      <c r="C33">
        <f>+B33/12</f>
        <v>2.1254480286738353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D76"/>
  <sheetViews>
    <sheetView tabSelected="1" topLeftCell="A42" zoomScaleNormal="100" workbookViewId="0">
      <selection activeCell="D55" sqref="D55"/>
    </sheetView>
  </sheetViews>
  <sheetFormatPr defaultColWidth="8.85546875" defaultRowHeight="15" x14ac:dyDescent="0.25"/>
  <cols>
    <col min="1" max="1" width="24.140625" style="3" customWidth="1"/>
    <col min="2" max="2" width="103" style="35" customWidth="1"/>
    <col min="3" max="3" width="14" style="4" customWidth="1"/>
    <col min="4" max="4" width="13.140625" style="4" customWidth="1"/>
    <col min="5" max="5" width="10" style="4" customWidth="1"/>
    <col min="6" max="6" width="11.5703125" style="4" customWidth="1"/>
    <col min="7" max="7" width="12.28515625" style="4" customWidth="1"/>
    <col min="8" max="8" width="9.5703125" style="4" customWidth="1"/>
    <col min="9" max="9" width="9.42578125" style="4" customWidth="1"/>
    <col min="10" max="10" width="9.5703125" style="4" customWidth="1"/>
    <col min="11" max="11" width="11" style="4" customWidth="1"/>
    <col min="12" max="12" width="10.5703125" style="4" customWidth="1"/>
    <col min="13" max="240" width="8.85546875" style="4"/>
    <col min="241" max="241" width="22.85546875" style="4" customWidth="1"/>
    <col min="242" max="242" width="4.140625" style="4" customWidth="1"/>
    <col min="243" max="243" width="103" style="4" customWidth="1"/>
    <col min="244" max="244" width="14" style="4" customWidth="1"/>
    <col min="245" max="246" width="14.140625" style="4" customWidth="1"/>
    <col min="247" max="247" width="13.5703125" style="4" customWidth="1"/>
    <col min="248" max="249" width="13.140625" style="4" customWidth="1"/>
    <col min="250" max="250" width="13.85546875" style="4" customWidth="1"/>
    <col min="251" max="251" width="13" style="4" customWidth="1"/>
    <col min="252" max="496" width="8.85546875" style="4"/>
    <col min="497" max="497" width="22.85546875" style="4" customWidth="1"/>
    <col min="498" max="498" width="4.140625" style="4" customWidth="1"/>
    <col min="499" max="499" width="103" style="4" customWidth="1"/>
    <col min="500" max="500" width="14" style="4" customWidth="1"/>
    <col min="501" max="502" width="14.140625" style="4" customWidth="1"/>
    <col min="503" max="503" width="13.5703125" style="4" customWidth="1"/>
    <col min="504" max="505" width="13.140625" style="4" customWidth="1"/>
    <col min="506" max="506" width="13.85546875" style="4" customWidth="1"/>
    <col min="507" max="507" width="13" style="4" customWidth="1"/>
    <col min="508" max="752" width="8.85546875" style="4"/>
    <col min="753" max="753" width="22.85546875" style="4" customWidth="1"/>
    <col min="754" max="754" width="4.140625" style="4" customWidth="1"/>
    <col min="755" max="755" width="103" style="4" customWidth="1"/>
    <col min="756" max="756" width="14" style="4" customWidth="1"/>
    <col min="757" max="758" width="14.140625" style="4" customWidth="1"/>
    <col min="759" max="759" width="13.5703125" style="4" customWidth="1"/>
    <col min="760" max="761" width="13.140625" style="4" customWidth="1"/>
    <col min="762" max="762" width="13.85546875" style="4" customWidth="1"/>
    <col min="763" max="763" width="13" style="4" customWidth="1"/>
    <col min="764" max="1008" width="8.85546875" style="4"/>
    <col min="1009" max="1009" width="22.85546875" style="4" customWidth="1"/>
    <col min="1010" max="1010" width="4.140625" style="4" customWidth="1"/>
    <col min="1011" max="1011" width="103" style="4" customWidth="1"/>
    <col min="1012" max="1012" width="14" style="4" customWidth="1"/>
    <col min="1013" max="1013" width="14.140625" style="4" customWidth="1"/>
    <col min="1015" max="1020" width="11.5703125" customWidth="1"/>
    <col min="1022" max="1023" width="11.5703125" customWidth="1"/>
  </cols>
  <sheetData>
    <row r="1" spans="1:4" s="7" customFormat="1" ht="51.6" customHeight="1" x14ac:dyDescent="0.25">
      <c r="A1" s="5" t="s">
        <v>63</v>
      </c>
      <c r="B1" s="5"/>
      <c r="C1" s="6">
        <v>2016</v>
      </c>
      <c r="D1" s="6">
        <v>2026</v>
      </c>
    </row>
    <row r="2" spans="1:4" ht="12.75" customHeight="1" x14ac:dyDescent="0.25">
      <c r="A2" s="119" t="s">
        <v>64</v>
      </c>
      <c r="B2" s="8" t="s">
        <v>2</v>
      </c>
      <c r="C2" s="9">
        <v>7364.15</v>
      </c>
      <c r="D2" s="9">
        <f>+C13</f>
        <v>10160.76</v>
      </c>
    </row>
    <row r="3" spans="1:4" x14ac:dyDescent="0.25">
      <c r="A3" s="119"/>
      <c r="B3" s="8" t="s">
        <v>65</v>
      </c>
      <c r="C3" s="9">
        <v>899.74</v>
      </c>
      <c r="D3" s="9">
        <v>0</v>
      </c>
    </row>
    <row r="4" spans="1:4" x14ac:dyDescent="0.25">
      <c r="A4" s="119"/>
      <c r="B4" s="8" t="s">
        <v>66</v>
      </c>
      <c r="C4" s="9">
        <v>365.61</v>
      </c>
      <c r="D4" s="9">
        <v>0</v>
      </c>
    </row>
    <row r="5" spans="1:4" x14ac:dyDescent="0.25">
      <c r="A5" s="119"/>
      <c r="B5" s="8" t="s">
        <v>67</v>
      </c>
      <c r="C5" s="9">
        <v>270.60000000000002</v>
      </c>
      <c r="D5" s="9">
        <v>0</v>
      </c>
    </row>
    <row r="6" spans="1:4" x14ac:dyDescent="0.25">
      <c r="A6" s="119"/>
      <c r="B6" s="8" t="s">
        <v>68</v>
      </c>
      <c r="C6" s="9">
        <v>0</v>
      </c>
      <c r="D6" s="9">
        <v>0</v>
      </c>
    </row>
    <row r="7" spans="1:4" x14ac:dyDescent="0.25">
      <c r="A7" s="119"/>
      <c r="B7" s="8" t="s">
        <v>69</v>
      </c>
      <c r="C7" s="9">
        <v>710.28</v>
      </c>
      <c r="D7" s="9">
        <v>0</v>
      </c>
    </row>
    <row r="8" spans="1:4" x14ac:dyDescent="0.25">
      <c r="A8" s="119"/>
      <c r="B8" s="8" t="s">
        <v>70</v>
      </c>
      <c r="C8" s="9">
        <v>0</v>
      </c>
      <c r="D8" s="9">
        <v>0</v>
      </c>
    </row>
    <row r="9" spans="1:4" x14ac:dyDescent="0.25">
      <c r="A9" s="119"/>
      <c r="B9" s="8" t="s">
        <v>71</v>
      </c>
      <c r="C9" s="9">
        <v>0</v>
      </c>
      <c r="D9" s="9">
        <v>0</v>
      </c>
    </row>
    <row r="10" spans="1:4" x14ac:dyDescent="0.25">
      <c r="A10" s="119"/>
      <c r="B10" s="8" t="s">
        <v>72</v>
      </c>
      <c r="C10" s="9">
        <v>0</v>
      </c>
      <c r="D10" s="9">
        <v>0</v>
      </c>
    </row>
    <row r="11" spans="1:4" x14ac:dyDescent="0.25">
      <c r="A11" s="119"/>
      <c r="B11" s="8" t="s">
        <v>73</v>
      </c>
      <c r="C11" s="9">
        <v>550.38</v>
      </c>
      <c r="D11" s="9">
        <v>0</v>
      </c>
    </row>
    <row r="12" spans="1:4" x14ac:dyDescent="0.25">
      <c r="A12" s="119"/>
      <c r="B12" s="8" t="s">
        <v>74</v>
      </c>
      <c r="C12" s="9">
        <v>0</v>
      </c>
      <c r="D12" s="9">
        <v>0</v>
      </c>
    </row>
    <row r="13" spans="1:4" x14ac:dyDescent="0.25">
      <c r="A13" s="119"/>
      <c r="B13" s="36" t="s">
        <v>75</v>
      </c>
      <c r="C13" s="12">
        <f>SUM(C2:C12)</f>
        <v>10160.76</v>
      </c>
      <c r="D13" s="12">
        <f>SUM(D2:D12)</f>
        <v>10160.76</v>
      </c>
    </row>
    <row r="14" spans="1:4" ht="14.1" customHeight="1" x14ac:dyDescent="0.25">
      <c r="A14" s="119" t="s">
        <v>1</v>
      </c>
      <c r="B14" s="8" t="s">
        <v>3</v>
      </c>
      <c r="C14" s="9">
        <v>0</v>
      </c>
      <c r="D14" s="9">
        <v>0</v>
      </c>
    </row>
    <row r="15" spans="1:4" x14ac:dyDescent="0.25">
      <c r="A15" s="119"/>
      <c r="B15" s="8" t="s">
        <v>4</v>
      </c>
      <c r="C15" s="9">
        <v>0</v>
      </c>
      <c r="D15" s="9">
        <v>0</v>
      </c>
    </row>
    <row r="16" spans="1:4" x14ac:dyDescent="0.25">
      <c r="A16" s="119"/>
      <c r="B16" s="37" t="s">
        <v>5</v>
      </c>
      <c r="C16" s="12">
        <f>SUM(C14:C15)</f>
        <v>0</v>
      </c>
      <c r="D16" s="12">
        <f>SUM(D14:D15)</f>
        <v>0</v>
      </c>
    </row>
    <row r="17" spans="1:7" x14ac:dyDescent="0.25">
      <c r="A17" s="119"/>
      <c r="B17" s="8" t="s">
        <v>6</v>
      </c>
      <c r="C17" s="9">
        <v>0</v>
      </c>
      <c r="D17" s="9">
        <v>249</v>
      </c>
    </row>
    <row r="18" spans="1:7" x14ac:dyDescent="0.25">
      <c r="A18" s="119"/>
      <c r="B18" s="8" t="s">
        <v>7</v>
      </c>
      <c r="C18" s="9">
        <v>0</v>
      </c>
      <c r="D18" s="9">
        <v>253.5</v>
      </c>
    </row>
    <row r="19" spans="1:7" x14ac:dyDescent="0.25">
      <c r="A19" s="119"/>
      <c r="B19" s="8" t="s">
        <v>8</v>
      </c>
      <c r="C19" s="9">
        <v>0</v>
      </c>
      <c r="D19" s="9">
        <v>41.73</v>
      </c>
    </row>
    <row r="20" spans="1:7" x14ac:dyDescent="0.25">
      <c r="A20" s="119"/>
      <c r="B20" s="8" t="s">
        <v>76</v>
      </c>
      <c r="C20" s="9">
        <v>0</v>
      </c>
      <c r="D20" s="9">
        <v>52</v>
      </c>
    </row>
    <row r="21" spans="1:7" x14ac:dyDescent="0.25">
      <c r="A21" s="119"/>
      <c r="B21" s="8" t="s">
        <v>10</v>
      </c>
      <c r="C21" s="9">
        <v>0</v>
      </c>
      <c r="D21" s="9">
        <v>2249.8000000000002</v>
      </c>
    </row>
    <row r="22" spans="1:7" x14ac:dyDescent="0.25">
      <c r="A22" s="119"/>
      <c r="B22" s="10" t="s">
        <v>11</v>
      </c>
      <c r="C22" s="9"/>
      <c r="D22" s="9">
        <v>100.1</v>
      </c>
    </row>
    <row r="23" spans="1:7" x14ac:dyDescent="0.25">
      <c r="A23" s="119"/>
      <c r="B23" s="8" t="s">
        <v>12</v>
      </c>
      <c r="C23" s="9">
        <v>0</v>
      </c>
      <c r="D23" s="71">
        <v>0</v>
      </c>
    </row>
    <row r="24" spans="1:7" x14ac:dyDescent="0.25">
      <c r="A24" s="119"/>
      <c r="B24" s="37" t="s">
        <v>13</v>
      </c>
      <c r="C24" s="12">
        <f>SUM(C17:C18)</f>
        <v>0</v>
      </c>
      <c r="D24" s="12">
        <f>SUM(D17:D23)</f>
        <v>2946.13</v>
      </c>
    </row>
    <row r="25" spans="1:7" x14ac:dyDescent="0.25">
      <c r="A25" s="119"/>
      <c r="B25" s="37" t="s">
        <v>14</v>
      </c>
      <c r="C25" s="12">
        <f>C13+C16+C24</f>
        <v>10160.76</v>
      </c>
      <c r="D25" s="12">
        <f>D13+D16+D24</f>
        <v>13106.89</v>
      </c>
    </row>
    <row r="26" spans="1:7" ht="47.1" customHeight="1" x14ac:dyDescent="0.25">
      <c r="A26" s="2"/>
      <c r="B26" s="38" t="s">
        <v>53</v>
      </c>
      <c r="C26" s="6">
        <v>2016</v>
      </c>
      <c r="D26" s="6">
        <v>2026</v>
      </c>
    </row>
    <row r="27" spans="1:7" ht="25.5" customHeight="1" x14ac:dyDescent="0.25">
      <c r="A27" s="119" t="s">
        <v>16</v>
      </c>
      <c r="B27" s="8" t="s">
        <v>17</v>
      </c>
      <c r="C27" s="13">
        <v>0</v>
      </c>
      <c r="D27" s="13">
        <v>0</v>
      </c>
    </row>
    <row r="28" spans="1:7" x14ac:dyDescent="0.25">
      <c r="A28" s="119"/>
      <c r="B28" s="8" t="s">
        <v>18</v>
      </c>
      <c r="C28" s="13">
        <v>0</v>
      </c>
      <c r="D28" s="13">
        <v>0</v>
      </c>
    </row>
    <row r="29" spans="1:7" ht="25.5" x14ac:dyDescent="0.25">
      <c r="A29" s="119"/>
      <c r="B29" s="8" t="s">
        <v>19</v>
      </c>
      <c r="C29" s="39">
        <v>0</v>
      </c>
      <c r="D29" s="9">
        <v>0</v>
      </c>
    </row>
    <row r="30" spans="1:7" x14ac:dyDescent="0.25">
      <c r="A30" s="119"/>
      <c r="B30" s="8" t="s">
        <v>21</v>
      </c>
      <c r="C30" s="13">
        <v>0</v>
      </c>
      <c r="D30" s="13">
        <v>0</v>
      </c>
    </row>
    <row r="31" spans="1:7" x14ac:dyDescent="0.25">
      <c r="A31" s="119"/>
      <c r="B31" s="10" t="s">
        <v>20</v>
      </c>
      <c r="C31" s="9">
        <v>0</v>
      </c>
      <c r="D31" s="9"/>
      <c r="F31" s="40"/>
      <c r="G31" s="40"/>
    </row>
    <row r="32" spans="1:7" x14ac:dyDescent="0.25">
      <c r="A32" s="119"/>
      <c r="B32" s="8" t="s">
        <v>22</v>
      </c>
      <c r="C32" s="13">
        <v>0</v>
      </c>
      <c r="D32" s="13"/>
    </row>
    <row r="33" spans="1:1018" x14ac:dyDescent="0.25">
      <c r="A33" s="119"/>
      <c r="B33" s="8" t="s">
        <v>23</v>
      </c>
      <c r="C33" s="13">
        <v>0</v>
      </c>
      <c r="D33" s="13"/>
    </row>
    <row r="34" spans="1:1018" x14ac:dyDescent="0.25">
      <c r="A34" s="119"/>
      <c r="B34" s="8" t="s">
        <v>24</v>
      </c>
      <c r="C34" s="9">
        <v>812</v>
      </c>
      <c r="D34" s="9">
        <v>812</v>
      </c>
    </row>
    <row r="35" spans="1:1018" ht="25.5" x14ac:dyDescent="0.25">
      <c r="A35" s="119"/>
      <c r="B35" s="8" t="s">
        <v>25</v>
      </c>
      <c r="C35" s="9">
        <v>0</v>
      </c>
      <c r="D35" s="9">
        <v>0</v>
      </c>
    </row>
    <row r="36" spans="1:1018" ht="25.5" x14ac:dyDescent="0.25">
      <c r="A36" s="119"/>
      <c r="B36" s="8" t="s">
        <v>26</v>
      </c>
      <c r="C36" s="9">
        <v>0</v>
      </c>
      <c r="D36" s="9">
        <v>0</v>
      </c>
    </row>
    <row r="37" spans="1:1018" ht="25.5" x14ac:dyDescent="0.25">
      <c r="A37" s="119"/>
      <c r="B37" s="8" t="s">
        <v>27</v>
      </c>
      <c r="C37" s="13">
        <v>0</v>
      </c>
      <c r="D37" s="13">
        <v>0</v>
      </c>
    </row>
    <row r="38" spans="1:1018" x14ac:dyDescent="0.25">
      <c r="A38" s="119"/>
      <c r="B38" s="38" t="s">
        <v>28</v>
      </c>
      <c r="C38" s="14">
        <f>SUM(C27:C37)</f>
        <v>812</v>
      </c>
      <c r="D38" s="14">
        <f>SUM(D27:D37)</f>
        <v>812</v>
      </c>
    </row>
    <row r="39" spans="1:1018" x14ac:dyDescent="0.25">
      <c r="A39" s="119"/>
      <c r="B39" s="41" t="s">
        <v>29</v>
      </c>
      <c r="C39" s="9">
        <v>0</v>
      </c>
      <c r="D39" s="9">
        <v>0</v>
      </c>
    </row>
    <row r="40" spans="1:1018" x14ac:dyDescent="0.25">
      <c r="A40" s="119"/>
      <c r="B40" s="10" t="s">
        <v>30</v>
      </c>
      <c r="C40" s="9">
        <v>0</v>
      </c>
      <c r="D40" s="9">
        <v>0</v>
      </c>
    </row>
    <row r="41" spans="1:1018" x14ac:dyDescent="0.25">
      <c r="A41" s="119"/>
      <c r="B41" s="10" t="s">
        <v>31</v>
      </c>
      <c r="C41" s="9">
        <v>0</v>
      </c>
      <c r="D41" s="9"/>
    </row>
    <row r="42" spans="1:1018" ht="25.5" x14ac:dyDescent="0.25">
      <c r="A42" s="119"/>
      <c r="B42" s="8" t="s">
        <v>32</v>
      </c>
      <c r="C42" s="9">
        <v>0</v>
      </c>
      <c r="D42" s="13">
        <v>0</v>
      </c>
      <c r="E42" s="42"/>
      <c r="F42"/>
    </row>
    <row r="43" spans="1:1018" x14ac:dyDescent="0.25">
      <c r="A43" s="119"/>
      <c r="B43" s="10" t="s">
        <v>33</v>
      </c>
      <c r="C43" s="13">
        <v>0</v>
      </c>
      <c r="D43" s="13">
        <v>0</v>
      </c>
    </row>
    <row r="44" spans="1:1018" x14ac:dyDescent="0.25">
      <c r="A44" s="119"/>
      <c r="B44" s="10" t="s">
        <v>34</v>
      </c>
      <c r="C44" s="13">
        <v>0</v>
      </c>
      <c r="D44" s="13">
        <v>0</v>
      </c>
    </row>
    <row r="45" spans="1:1018" x14ac:dyDescent="0.25">
      <c r="A45" s="119"/>
      <c r="B45" s="10" t="s">
        <v>35</v>
      </c>
      <c r="C45" s="9">
        <v>0</v>
      </c>
      <c r="D45" s="72">
        <v>164.76</v>
      </c>
    </row>
    <row r="46" spans="1:1018" x14ac:dyDescent="0.25">
      <c r="A46" s="119"/>
      <c r="B46" s="10" t="s">
        <v>36</v>
      </c>
      <c r="C46" s="9"/>
      <c r="D46" s="13">
        <v>157.30000000000001</v>
      </c>
      <c r="E46" s="43"/>
    </row>
    <row r="47" spans="1:1018" ht="25.5" x14ac:dyDescent="0.25">
      <c r="A47" s="119"/>
      <c r="B47" s="8" t="s">
        <v>37</v>
      </c>
      <c r="C47" s="9">
        <v>0</v>
      </c>
      <c r="D47" s="13">
        <f>157.3+100.1*2</f>
        <v>357.5</v>
      </c>
      <c r="ALZ47" s="4"/>
      <c r="AMA47" s="4"/>
      <c r="AMB47" s="4"/>
      <c r="AMC47" s="4"/>
      <c r="AMD47" s="4"/>
    </row>
    <row r="48" spans="1:1018" x14ac:dyDescent="0.25">
      <c r="A48" s="119"/>
      <c r="B48" s="10" t="s">
        <v>38</v>
      </c>
      <c r="C48" s="9">
        <v>0</v>
      </c>
      <c r="D48" s="13">
        <v>0</v>
      </c>
    </row>
    <row r="49" spans="1:5" x14ac:dyDescent="0.25">
      <c r="A49" s="119"/>
      <c r="B49" s="8" t="s">
        <v>39</v>
      </c>
      <c r="C49" s="9">
        <v>0</v>
      </c>
      <c r="D49" s="13">
        <v>0</v>
      </c>
    </row>
    <row r="50" spans="1:5" x14ac:dyDescent="0.25">
      <c r="A50" s="119"/>
      <c r="B50" s="37" t="s">
        <v>40</v>
      </c>
      <c r="C50" s="12">
        <f>SUM(C39:C49)</f>
        <v>0</v>
      </c>
      <c r="D50" s="12">
        <f>SUM(D39:D49)</f>
        <v>679.56</v>
      </c>
    </row>
    <row r="51" spans="1:5" x14ac:dyDescent="0.25">
      <c r="A51" s="119"/>
      <c r="B51" s="37" t="s">
        <v>41</v>
      </c>
      <c r="C51" s="12">
        <f>C38+C50</f>
        <v>812</v>
      </c>
      <c r="D51" s="12">
        <f>D38+D50</f>
        <v>1491.56</v>
      </c>
    </row>
    <row r="52" spans="1:5" x14ac:dyDescent="0.25">
      <c r="A52" s="2"/>
      <c r="B52" s="37" t="s">
        <v>42</v>
      </c>
      <c r="C52" s="12">
        <v>19010</v>
      </c>
      <c r="D52" s="12">
        <f>D25+D51</f>
        <v>14598.449999999999</v>
      </c>
    </row>
    <row r="53" spans="1:5" ht="47.1" customHeight="1" x14ac:dyDescent="0.25">
      <c r="A53" s="2"/>
      <c r="B53" s="5"/>
      <c r="C53" s="6">
        <v>2016</v>
      </c>
      <c r="D53" s="6">
        <v>2026</v>
      </c>
    </row>
    <row r="54" spans="1:5" x14ac:dyDescent="0.25">
      <c r="A54" s="1" t="s">
        <v>43</v>
      </c>
      <c r="B54" s="8" t="s">
        <v>44</v>
      </c>
      <c r="C54" s="85">
        <v>3393.6</v>
      </c>
      <c r="D54" s="85">
        <v>3393.6</v>
      </c>
    </row>
    <row r="55" spans="1:5" x14ac:dyDescent="0.25">
      <c r="A55" s="1"/>
      <c r="B55" s="8" t="s">
        <v>45</v>
      </c>
      <c r="C55" s="9">
        <v>209.52</v>
      </c>
      <c r="D55" s="9">
        <v>209.52</v>
      </c>
    </row>
    <row r="56" spans="1:5" x14ac:dyDescent="0.25">
      <c r="A56" s="1"/>
      <c r="B56" s="8" t="s">
        <v>46</v>
      </c>
      <c r="C56" s="9">
        <v>0</v>
      </c>
      <c r="D56" s="9">
        <v>0</v>
      </c>
    </row>
    <row r="57" spans="1:5" x14ac:dyDescent="0.25">
      <c r="A57" s="1"/>
      <c r="B57" s="44" t="s">
        <v>77</v>
      </c>
      <c r="C57" s="45">
        <f>SUM(C54:C56)</f>
        <v>3603.12</v>
      </c>
      <c r="D57" s="45">
        <f>SUM(D54:D56)</f>
        <v>3603.12</v>
      </c>
    </row>
    <row r="58" spans="1:5" x14ac:dyDescent="0.25">
      <c r="A58" s="1"/>
      <c r="B58" s="37" t="s">
        <v>50</v>
      </c>
      <c r="C58" s="12">
        <f>C52-C57</f>
        <v>15406.880000000001</v>
      </c>
      <c r="D58" s="12">
        <f>D52-D57</f>
        <v>10995.329999999998</v>
      </c>
    </row>
    <row r="59" spans="1:5" ht="47.1" customHeight="1" x14ac:dyDescent="0.25">
      <c r="A59" s="1"/>
      <c r="B59" s="5"/>
      <c r="C59" s="6">
        <v>2016</v>
      </c>
      <c r="D59" s="6">
        <v>2026</v>
      </c>
    </row>
    <row r="60" spans="1:5" ht="12.75" customHeight="1" x14ac:dyDescent="0.25">
      <c r="A60" s="119" t="s">
        <v>78</v>
      </c>
      <c r="B60" s="8" t="s">
        <v>79</v>
      </c>
      <c r="C60" s="46">
        <f>+C58</f>
        <v>15406.880000000001</v>
      </c>
      <c r="D60" s="46">
        <f>D58</f>
        <v>10995.329999999998</v>
      </c>
    </row>
    <row r="61" spans="1:5" x14ac:dyDescent="0.25">
      <c r="A61" s="119"/>
      <c r="B61" s="8" t="s">
        <v>80</v>
      </c>
      <c r="C61" s="13">
        <f>C24+C50</f>
        <v>0</v>
      </c>
      <c r="D61" s="13">
        <f>D24+D50</f>
        <v>3625.69</v>
      </c>
    </row>
    <row r="62" spans="1:5" s="3" customFormat="1" ht="12.75" x14ac:dyDescent="0.2">
      <c r="A62" s="119"/>
      <c r="B62" s="47" t="s">
        <v>81</v>
      </c>
      <c r="C62" s="45">
        <f>C60-C61</f>
        <v>15406.880000000001</v>
      </c>
      <c r="D62" s="45">
        <f>D60-D61</f>
        <v>7369.6399999999976</v>
      </c>
    </row>
    <row r="63" spans="1:5" x14ac:dyDescent="0.25">
      <c r="A63" s="119"/>
      <c r="B63" s="48" t="s">
        <v>82</v>
      </c>
      <c r="C63" s="9">
        <v>0</v>
      </c>
      <c r="D63" s="9">
        <v>0</v>
      </c>
    </row>
    <row r="64" spans="1:5" x14ac:dyDescent="0.25">
      <c r="A64" s="119"/>
      <c r="B64" s="8" t="s">
        <v>83</v>
      </c>
      <c r="C64" s="9">
        <v>0</v>
      </c>
      <c r="D64" s="9">
        <v>0</v>
      </c>
      <c r="E64" s="49" t="s">
        <v>84</v>
      </c>
    </row>
    <row r="65" spans="1:4" x14ac:dyDescent="0.25">
      <c r="A65" s="119"/>
      <c r="B65" s="8" t="s">
        <v>85</v>
      </c>
      <c r="C65" s="9">
        <v>0</v>
      </c>
      <c r="D65" s="9">
        <v>0</v>
      </c>
    </row>
    <row r="66" spans="1:4" x14ac:dyDescent="0.25">
      <c r="A66" s="119"/>
      <c r="B66" s="8" t="s">
        <v>86</v>
      </c>
      <c r="C66" s="9">
        <v>0</v>
      </c>
      <c r="D66" s="9"/>
    </row>
    <row r="67" spans="1:4" x14ac:dyDescent="0.25">
      <c r="A67" s="119"/>
      <c r="B67" s="37" t="s">
        <v>87</v>
      </c>
      <c r="C67" s="50">
        <f>SUM(C62:C66)</f>
        <v>15406.880000000001</v>
      </c>
      <c r="D67" s="50">
        <f>SUM(D62:D66)</f>
        <v>7369.6399999999976</v>
      </c>
    </row>
    <row r="68" spans="1:4" x14ac:dyDescent="0.25">
      <c r="A68" s="119"/>
      <c r="B68" s="51" t="s">
        <v>47</v>
      </c>
      <c r="C68" s="52">
        <v>0</v>
      </c>
      <c r="D68" s="117">
        <f>+C67-D67</f>
        <v>8037.2400000000034</v>
      </c>
    </row>
    <row r="69" spans="1:4" s="4" customFormat="1" ht="12.75" x14ac:dyDescent="0.2">
      <c r="A69" s="53"/>
      <c r="B69" s="54"/>
      <c r="C69" s="23"/>
      <c r="D69" s="23"/>
    </row>
    <row r="70" spans="1:4" s="4" customFormat="1" ht="12.75" x14ac:dyDescent="0.2">
      <c r="A70" s="53"/>
      <c r="B70" s="54"/>
      <c r="C70" s="24"/>
      <c r="D70" s="24"/>
    </row>
    <row r="71" spans="1:4" s="4" customFormat="1" ht="12.75" x14ac:dyDescent="0.2">
      <c r="A71" s="55" t="s">
        <v>88</v>
      </c>
      <c r="B71" s="24"/>
      <c r="C71" s="24"/>
      <c r="D71" s="25"/>
    </row>
    <row r="72" spans="1:4" ht="15" customHeight="1" x14ac:dyDescent="0.25">
      <c r="A72" s="120" t="s">
        <v>89</v>
      </c>
      <c r="B72" s="120"/>
      <c r="C72" s="120"/>
    </row>
    <row r="73" spans="1:4" x14ac:dyDescent="0.25">
      <c r="A73" s="120"/>
      <c r="B73" s="120"/>
      <c r="C73" s="120"/>
    </row>
    <row r="74" spans="1:4" x14ac:dyDescent="0.25">
      <c r="A74" s="120"/>
      <c r="B74" s="120"/>
      <c r="C74" s="120"/>
    </row>
    <row r="75" spans="1:4" x14ac:dyDescent="0.25">
      <c r="A75" s="120"/>
      <c r="B75" s="120"/>
      <c r="C75" s="120"/>
    </row>
    <row r="76" spans="1:4" x14ac:dyDescent="0.25">
      <c r="A76" s="120"/>
      <c r="B76" s="120"/>
      <c r="C76" s="120"/>
    </row>
  </sheetData>
  <mergeCells count="5">
    <mergeCell ref="A2:A13"/>
    <mergeCell ref="A14:A25"/>
    <mergeCell ref="A27:A51"/>
    <mergeCell ref="A60:A68"/>
    <mergeCell ref="A72:C76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B42"/>
  <sheetViews>
    <sheetView topLeftCell="A4" zoomScaleNormal="100" workbookViewId="0">
      <selection activeCell="B23" sqref="B23"/>
    </sheetView>
  </sheetViews>
  <sheetFormatPr defaultColWidth="8.85546875" defaultRowHeight="15" x14ac:dyDescent="0.25"/>
  <cols>
    <col min="1" max="1" width="23.5703125" customWidth="1"/>
    <col min="2" max="2" width="14.28515625" customWidth="1"/>
    <col min="3" max="3" width="18.28515625" customWidth="1"/>
    <col min="5" max="5" width="11" customWidth="1"/>
    <col min="6" max="6" width="9.7109375" customWidth="1"/>
    <col min="9" max="9" width="33" customWidth="1"/>
    <col min="10" max="10" width="18.28515625" customWidth="1"/>
    <col min="1004" max="1023" width="11.5703125" customWidth="1"/>
  </cols>
  <sheetData>
    <row r="1" spans="1:236" x14ac:dyDescent="0.25">
      <c r="A1" t="s">
        <v>90</v>
      </c>
      <c r="B1" t="s">
        <v>91</v>
      </c>
    </row>
    <row r="2" spans="1:236" x14ac:dyDescent="0.25">
      <c r="A2" t="s">
        <v>92</v>
      </c>
      <c r="B2" s="34"/>
      <c r="C2" s="34"/>
      <c r="D2" s="34"/>
      <c r="E2" s="34"/>
      <c r="F2" s="34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6"/>
      <c r="DT2" s="56"/>
      <c r="DU2" s="56"/>
      <c r="DV2" s="56"/>
      <c r="DW2" s="56"/>
      <c r="DX2" s="56"/>
      <c r="DY2" s="56"/>
      <c r="DZ2" s="56"/>
      <c r="EA2" s="56"/>
      <c r="EB2" s="56"/>
      <c r="EC2" s="56"/>
      <c r="ED2" s="56"/>
      <c r="EE2" s="56"/>
      <c r="EF2" s="56"/>
      <c r="EG2" s="56"/>
      <c r="EH2" s="56"/>
      <c r="EI2" s="56"/>
      <c r="EJ2" s="56"/>
      <c r="EK2" s="56"/>
      <c r="EL2" s="56"/>
      <c r="EM2" s="56"/>
      <c r="EN2" s="56"/>
      <c r="EO2" s="56"/>
      <c r="EP2" s="56"/>
      <c r="EQ2" s="56"/>
      <c r="ER2" s="56"/>
      <c r="ES2" s="56"/>
      <c r="ET2" s="56"/>
      <c r="EU2" s="56"/>
      <c r="EV2" s="56"/>
      <c r="EW2" s="56"/>
      <c r="EX2" s="56"/>
      <c r="EY2" s="56"/>
      <c r="EZ2" s="56"/>
      <c r="FA2" s="56"/>
      <c r="FB2" s="56"/>
      <c r="FC2" s="56"/>
      <c r="FD2" s="56"/>
      <c r="FE2" s="56"/>
      <c r="FF2" s="56"/>
      <c r="FG2" s="56"/>
      <c r="FH2" s="56"/>
      <c r="FI2" s="56"/>
      <c r="FJ2" s="56"/>
      <c r="FK2" s="56"/>
      <c r="FL2" s="56"/>
      <c r="FM2" s="56"/>
      <c r="FN2" s="56"/>
      <c r="FO2" s="56"/>
      <c r="FP2" s="56"/>
      <c r="FQ2" s="56"/>
      <c r="FR2" s="56"/>
      <c r="FS2" s="56"/>
      <c r="FT2" s="56"/>
      <c r="FU2" s="56"/>
      <c r="FV2" s="56"/>
      <c r="FW2" s="56"/>
      <c r="FX2" s="56"/>
      <c r="FY2" s="56"/>
      <c r="FZ2" s="56"/>
      <c r="GA2" s="56"/>
      <c r="GB2" s="56"/>
      <c r="GC2" s="56"/>
      <c r="GD2" s="56"/>
      <c r="GE2" s="56"/>
      <c r="GF2" s="56"/>
      <c r="GG2" s="56"/>
      <c r="GH2" s="56"/>
      <c r="GI2" s="56"/>
      <c r="GJ2" s="56"/>
      <c r="GK2" s="56"/>
      <c r="GL2" s="56"/>
      <c r="GM2" s="56"/>
      <c r="GN2" s="56"/>
      <c r="GO2" s="56"/>
      <c r="GP2" s="56"/>
      <c r="GQ2" s="56"/>
      <c r="GR2" s="56"/>
      <c r="GS2" s="56"/>
      <c r="GT2" s="56"/>
      <c r="GU2" s="56"/>
      <c r="GV2" s="56"/>
      <c r="GW2" s="56"/>
      <c r="GX2" s="56"/>
      <c r="GY2" s="56"/>
      <c r="GZ2" s="56"/>
      <c r="HA2" s="56"/>
      <c r="HB2" s="56"/>
      <c r="HC2" s="56"/>
      <c r="HD2" s="56"/>
      <c r="HE2" s="56"/>
      <c r="HF2" s="56"/>
      <c r="HG2" s="56"/>
      <c r="HH2" s="56"/>
      <c r="HI2" s="56"/>
      <c r="HJ2" s="56"/>
      <c r="HK2" s="56"/>
      <c r="HL2" s="56"/>
      <c r="HM2" s="56"/>
      <c r="HN2" s="56"/>
      <c r="HO2" s="56"/>
      <c r="HP2" s="56"/>
      <c r="HQ2" s="56"/>
      <c r="HR2" s="56"/>
      <c r="HS2" s="56"/>
      <c r="HT2" s="56"/>
      <c r="HU2" s="56"/>
      <c r="HV2" s="56"/>
      <c r="HW2" s="56"/>
      <c r="HX2" s="56"/>
      <c r="HY2" s="56"/>
      <c r="HZ2" s="56"/>
      <c r="IA2" s="56"/>
      <c r="IB2" s="56"/>
    </row>
    <row r="3" spans="1:236" ht="15" customHeight="1" x14ac:dyDescent="0.25">
      <c r="A3" s="56"/>
      <c r="B3" s="57"/>
      <c r="C3" s="56"/>
      <c r="D3" s="56"/>
      <c r="E3" s="56"/>
      <c r="F3" s="56"/>
      <c r="G3" s="56"/>
      <c r="H3" s="56"/>
      <c r="I3" s="124" t="s">
        <v>93</v>
      </c>
      <c r="J3" s="124"/>
      <c r="K3" s="124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6"/>
      <c r="EY3" s="56"/>
      <c r="EZ3" s="56"/>
      <c r="FA3" s="56"/>
      <c r="FB3" s="56"/>
      <c r="FC3" s="56"/>
      <c r="FD3" s="56"/>
      <c r="FE3" s="56"/>
      <c r="FF3" s="56"/>
      <c r="FG3" s="56"/>
      <c r="FH3" s="56"/>
      <c r="FI3" s="56"/>
      <c r="FJ3" s="56"/>
      <c r="FK3" s="56"/>
      <c r="FL3" s="56"/>
      <c r="FM3" s="56"/>
      <c r="FN3" s="56"/>
      <c r="FO3" s="56"/>
      <c r="FP3" s="56"/>
      <c r="FQ3" s="56"/>
      <c r="FR3" s="56"/>
      <c r="FS3" s="56"/>
      <c r="FT3" s="56"/>
      <c r="FU3" s="56"/>
      <c r="FV3" s="56"/>
      <c r="FW3" s="56"/>
      <c r="FX3" s="56"/>
      <c r="FY3" s="56"/>
      <c r="FZ3" s="56"/>
      <c r="GA3" s="56"/>
      <c r="GB3" s="56"/>
      <c r="GC3" s="56"/>
      <c r="GD3" s="56"/>
      <c r="GE3" s="56"/>
      <c r="GF3" s="56"/>
      <c r="GG3" s="56"/>
      <c r="GH3" s="56"/>
      <c r="GI3" s="56"/>
      <c r="GJ3" s="56"/>
      <c r="GK3" s="56"/>
      <c r="GL3" s="56"/>
      <c r="GM3" s="56"/>
      <c r="GN3" s="56"/>
      <c r="GO3" s="56"/>
      <c r="GP3" s="56"/>
      <c r="GQ3" s="56"/>
      <c r="GR3" s="56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  <c r="HL3" s="56"/>
      <c r="HM3" s="56"/>
      <c r="HN3" s="56"/>
      <c r="HO3" s="56"/>
      <c r="HP3" s="56"/>
      <c r="HQ3" s="56"/>
      <c r="HR3" s="56"/>
      <c r="HS3" s="56"/>
      <c r="HT3" s="56"/>
      <c r="HU3" s="56"/>
      <c r="HV3" s="56"/>
      <c r="HW3" s="56"/>
      <c r="HX3" s="56"/>
      <c r="HY3" s="56"/>
      <c r="HZ3" s="56"/>
      <c r="IA3" s="56"/>
      <c r="IB3" s="56"/>
    </row>
    <row r="4" spans="1:236" x14ac:dyDescent="0.25">
      <c r="A4" s="58" t="s">
        <v>94</v>
      </c>
      <c r="B4" s="59">
        <f>65538+452+264</f>
        <v>66254</v>
      </c>
      <c r="C4" s="56"/>
      <c r="D4" s="56"/>
      <c r="E4" s="56"/>
      <c r="F4" s="56"/>
      <c r="G4" s="56"/>
      <c r="H4" s="56"/>
      <c r="I4" s="60" t="s">
        <v>90</v>
      </c>
      <c r="J4" s="125"/>
      <c r="K4" s="125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56"/>
      <c r="HP4" s="56"/>
      <c r="HQ4" s="56"/>
      <c r="HR4" s="56"/>
      <c r="HS4" s="56"/>
      <c r="HT4" s="56"/>
      <c r="HU4" s="56"/>
      <c r="HV4" s="56"/>
      <c r="HW4" s="56"/>
      <c r="HX4" s="56"/>
      <c r="HY4" s="56"/>
      <c r="HZ4" s="56"/>
      <c r="IA4" s="56"/>
      <c r="IB4" s="56"/>
    </row>
    <row r="5" spans="1:236" x14ac:dyDescent="0.25">
      <c r="A5" s="58" t="s">
        <v>95</v>
      </c>
      <c r="B5" s="59">
        <v>0</v>
      </c>
      <c r="C5" s="56"/>
      <c r="D5" s="56"/>
      <c r="E5" s="56"/>
      <c r="F5" s="56"/>
      <c r="G5" s="56"/>
      <c r="H5" s="56"/>
      <c r="I5" s="61">
        <v>2.2000000000000001E-3</v>
      </c>
      <c r="J5" s="125">
        <f>J4*I5</f>
        <v>0</v>
      </c>
      <c r="K5" s="125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6"/>
      <c r="FI5" s="56"/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/>
      <c r="GZ5" s="56"/>
      <c r="HA5" s="56"/>
      <c r="HB5" s="56"/>
      <c r="HC5" s="56"/>
      <c r="HD5" s="56"/>
      <c r="HE5" s="56"/>
      <c r="HF5" s="56"/>
      <c r="HG5" s="56"/>
      <c r="HH5" s="56"/>
      <c r="HI5" s="56"/>
      <c r="HJ5" s="56"/>
      <c r="HK5" s="56"/>
      <c r="HL5" s="56"/>
      <c r="HM5" s="56"/>
      <c r="HN5" s="56"/>
      <c r="HO5" s="56"/>
      <c r="HP5" s="56"/>
      <c r="HQ5" s="56"/>
      <c r="HR5" s="56"/>
      <c r="HS5" s="56"/>
      <c r="HT5" s="56"/>
      <c r="HU5" s="56"/>
      <c r="HV5" s="56"/>
      <c r="HW5" s="56"/>
      <c r="HX5" s="56"/>
      <c r="HY5" s="56"/>
      <c r="HZ5" s="56"/>
      <c r="IA5" s="56"/>
      <c r="IB5" s="56"/>
    </row>
    <row r="6" spans="1:236" x14ac:dyDescent="0.25">
      <c r="A6" s="58" t="s">
        <v>96</v>
      </c>
      <c r="B6" s="59">
        <v>0</v>
      </c>
      <c r="C6" s="56"/>
      <c r="D6" s="56"/>
      <c r="E6" s="56"/>
      <c r="F6" s="56"/>
      <c r="G6" s="56"/>
      <c r="H6" s="56"/>
      <c r="I6" s="61" t="s">
        <v>97</v>
      </c>
      <c r="J6" s="125">
        <f>J5</f>
        <v>0</v>
      </c>
      <c r="K6" s="125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56"/>
      <c r="FQ6" s="56"/>
      <c r="FR6" s="56"/>
      <c r="FS6" s="56"/>
      <c r="FT6" s="56"/>
      <c r="FU6" s="56"/>
      <c r="FV6" s="56"/>
      <c r="FW6" s="56"/>
      <c r="FX6" s="56"/>
      <c r="FY6" s="56"/>
      <c r="FZ6" s="56"/>
      <c r="GA6" s="56"/>
      <c r="GB6" s="56"/>
      <c r="GC6" s="56"/>
      <c r="GD6" s="56"/>
      <c r="GE6" s="56"/>
      <c r="GF6" s="56"/>
      <c r="GG6" s="56"/>
      <c r="GH6" s="56"/>
      <c r="GI6" s="56"/>
      <c r="GJ6" s="56"/>
      <c r="GK6" s="56"/>
      <c r="GL6" s="56"/>
      <c r="GM6" s="56"/>
      <c r="GN6" s="56"/>
      <c r="GO6" s="56"/>
      <c r="GP6" s="56"/>
      <c r="GQ6" s="56"/>
      <c r="GR6" s="56"/>
      <c r="GS6" s="56"/>
      <c r="GT6" s="56"/>
      <c r="GU6" s="56"/>
      <c r="GV6" s="56"/>
      <c r="GW6" s="56"/>
      <c r="GX6" s="56"/>
      <c r="GY6" s="56"/>
      <c r="GZ6" s="56"/>
      <c r="HA6" s="56"/>
      <c r="HB6" s="56"/>
      <c r="HC6" s="56"/>
      <c r="HD6" s="56"/>
      <c r="HE6" s="56"/>
      <c r="HF6" s="56"/>
      <c r="HG6" s="56"/>
      <c r="HH6" s="56"/>
      <c r="HI6" s="56"/>
      <c r="HJ6" s="56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56"/>
      <c r="IA6" s="56"/>
      <c r="IB6" s="56"/>
    </row>
    <row r="7" spans="1:236" x14ac:dyDescent="0.25">
      <c r="A7" s="58" t="s">
        <v>98</v>
      </c>
      <c r="B7" s="59">
        <v>1488</v>
      </c>
      <c r="C7" s="56"/>
      <c r="D7" s="56"/>
      <c r="E7" s="56"/>
      <c r="F7" s="56"/>
      <c r="G7" s="56"/>
      <c r="H7" s="56"/>
      <c r="I7" s="62"/>
      <c r="J7" s="126" t="s">
        <v>99</v>
      </c>
      <c r="K7" s="12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56"/>
      <c r="FH7" s="56"/>
      <c r="FI7" s="56"/>
      <c r="FJ7" s="56"/>
      <c r="FK7" s="56"/>
      <c r="FL7" s="56"/>
      <c r="FM7" s="56"/>
      <c r="FN7" s="56"/>
      <c r="FO7" s="56"/>
      <c r="FP7" s="56"/>
      <c r="FQ7" s="56"/>
      <c r="FR7" s="56"/>
      <c r="FS7" s="56"/>
      <c r="FT7" s="56"/>
      <c r="FU7" s="56"/>
      <c r="FV7" s="56"/>
      <c r="FW7" s="56"/>
      <c r="FX7" s="56"/>
      <c r="FY7" s="56"/>
      <c r="FZ7" s="56"/>
      <c r="GA7" s="56"/>
      <c r="GB7" s="56"/>
      <c r="GC7" s="56"/>
      <c r="GD7" s="56"/>
      <c r="GE7" s="56"/>
      <c r="GF7" s="56"/>
      <c r="GG7" s="56"/>
      <c r="GH7" s="56"/>
      <c r="GI7" s="56"/>
      <c r="GJ7" s="56"/>
      <c r="GK7" s="56"/>
      <c r="GL7" s="56"/>
      <c r="GM7" s="56"/>
      <c r="GN7" s="56"/>
      <c r="GO7" s="56"/>
      <c r="GP7" s="56"/>
      <c r="GQ7" s="56"/>
      <c r="GR7" s="56"/>
      <c r="GS7" s="56"/>
      <c r="GT7" s="56"/>
      <c r="GU7" s="56"/>
      <c r="GV7" s="56"/>
      <c r="GW7" s="56"/>
      <c r="GX7" s="56"/>
      <c r="GY7" s="56"/>
      <c r="GZ7" s="56"/>
      <c r="HA7" s="56"/>
      <c r="HB7" s="56"/>
      <c r="HC7" s="56"/>
      <c r="HD7" s="56"/>
      <c r="HE7" s="56"/>
      <c r="HF7" s="56"/>
      <c r="HG7" s="56"/>
      <c r="HH7" s="56"/>
      <c r="HI7" s="56"/>
      <c r="HJ7" s="56"/>
      <c r="HK7" s="56"/>
      <c r="HL7" s="56"/>
      <c r="HM7" s="56"/>
      <c r="HN7" s="56"/>
      <c r="HO7" s="56"/>
      <c r="HP7" s="56"/>
      <c r="HQ7" s="56"/>
      <c r="HR7" s="56"/>
      <c r="HS7" s="56"/>
      <c r="HT7" s="56"/>
      <c r="HU7" s="56"/>
      <c r="HV7" s="56"/>
      <c r="HW7" s="56"/>
      <c r="HX7" s="56"/>
      <c r="HY7" s="56"/>
      <c r="HZ7" s="56"/>
      <c r="IA7" s="56"/>
      <c r="IB7" s="56"/>
    </row>
    <row r="8" spans="1:236" ht="25.5" x14ac:dyDescent="0.25">
      <c r="A8" s="58" t="s">
        <v>100</v>
      </c>
      <c r="B8" s="59">
        <v>0</v>
      </c>
      <c r="C8" s="56"/>
      <c r="D8" s="56"/>
      <c r="E8" s="56"/>
      <c r="F8" s="56"/>
      <c r="G8" s="56"/>
      <c r="H8" s="56"/>
      <c r="I8" s="63" t="s">
        <v>101</v>
      </c>
      <c r="J8" s="64">
        <v>0</v>
      </c>
      <c r="K8" s="65" t="e">
        <f>J8/(J8+J9)</f>
        <v>#DIV/0!</v>
      </c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56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G8" s="56"/>
      <c r="FH8" s="56"/>
      <c r="FI8" s="56"/>
      <c r="FJ8" s="56"/>
      <c r="FK8" s="56"/>
      <c r="FL8" s="56"/>
      <c r="FM8" s="56"/>
      <c r="FN8" s="56"/>
      <c r="FO8" s="56"/>
      <c r="FP8" s="56"/>
      <c r="FQ8" s="56"/>
      <c r="FR8" s="56"/>
      <c r="FS8" s="56"/>
      <c r="FT8" s="56"/>
      <c r="FU8" s="56"/>
      <c r="FV8" s="56"/>
      <c r="FW8" s="56"/>
      <c r="FX8" s="56"/>
      <c r="FY8" s="56"/>
      <c r="FZ8" s="56"/>
      <c r="GA8" s="56"/>
      <c r="GB8" s="56"/>
      <c r="GC8" s="56"/>
      <c r="GD8" s="56"/>
      <c r="GE8" s="56"/>
      <c r="GF8" s="56"/>
      <c r="GG8" s="56"/>
      <c r="GH8" s="56"/>
      <c r="GI8" s="56"/>
      <c r="GJ8" s="56"/>
      <c r="GK8" s="56"/>
      <c r="GL8" s="56"/>
      <c r="GM8" s="56"/>
      <c r="GN8" s="56"/>
      <c r="GO8" s="56"/>
      <c r="GP8" s="56"/>
      <c r="GQ8" s="56"/>
      <c r="GR8" s="56"/>
      <c r="GS8" s="56"/>
      <c r="GT8" s="56"/>
      <c r="GU8" s="56"/>
      <c r="GV8" s="56"/>
      <c r="GW8" s="56"/>
      <c r="GX8" s="56"/>
      <c r="GY8" s="56"/>
      <c r="GZ8" s="56"/>
      <c r="HA8" s="56"/>
      <c r="HB8" s="56"/>
      <c r="HC8" s="56"/>
      <c r="HD8" s="56"/>
      <c r="HE8" s="56"/>
      <c r="HF8" s="56"/>
      <c r="HG8" s="56"/>
      <c r="HH8" s="56"/>
      <c r="HI8" s="56"/>
      <c r="HJ8" s="56"/>
      <c r="HK8" s="56"/>
      <c r="HL8" s="56"/>
      <c r="HM8" s="56"/>
      <c r="HN8" s="56"/>
      <c r="HO8" s="56"/>
      <c r="HP8" s="56"/>
      <c r="HQ8" s="56"/>
      <c r="HR8" s="56"/>
      <c r="HS8" s="56"/>
      <c r="HT8" s="56"/>
      <c r="HU8" s="56"/>
      <c r="HV8" s="56"/>
      <c r="HW8" s="56"/>
      <c r="HX8" s="56"/>
      <c r="HY8" s="56"/>
      <c r="HZ8" s="56"/>
      <c r="IA8" s="56"/>
      <c r="IB8" s="56"/>
    </row>
    <row r="9" spans="1:236" x14ac:dyDescent="0.25">
      <c r="A9" s="58" t="s">
        <v>102</v>
      </c>
      <c r="B9" s="59">
        <v>0</v>
      </c>
      <c r="C9" s="56"/>
      <c r="D9" s="56"/>
      <c r="E9" s="56"/>
      <c r="F9" s="56"/>
      <c r="G9" s="56"/>
      <c r="H9" s="56"/>
      <c r="I9" s="63" t="s">
        <v>103</v>
      </c>
      <c r="J9" s="64">
        <v>0</v>
      </c>
      <c r="K9" s="65" t="e">
        <f>J9/(J8+J9)</f>
        <v>#DIV/0!</v>
      </c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56"/>
      <c r="FH9" s="56"/>
      <c r="FI9" s="56"/>
      <c r="FJ9" s="56"/>
      <c r="FK9" s="56"/>
      <c r="FL9" s="56"/>
      <c r="FM9" s="56"/>
      <c r="FN9" s="56"/>
      <c r="FO9" s="56"/>
      <c r="FP9" s="56"/>
      <c r="FQ9" s="56"/>
      <c r="FR9" s="56"/>
      <c r="FS9" s="56"/>
      <c r="FT9" s="56"/>
      <c r="FU9" s="56"/>
      <c r="FV9" s="56"/>
      <c r="FW9" s="56"/>
      <c r="FX9" s="56"/>
      <c r="FY9" s="56"/>
      <c r="FZ9" s="56"/>
      <c r="GA9" s="56"/>
      <c r="GB9" s="56"/>
      <c r="GC9" s="56"/>
      <c r="GD9" s="56"/>
      <c r="GE9" s="56"/>
      <c r="GF9" s="56"/>
      <c r="GG9" s="56"/>
      <c r="GH9" s="56"/>
      <c r="GI9" s="56"/>
      <c r="GJ9" s="56"/>
      <c r="GK9" s="56"/>
      <c r="GL9" s="56"/>
      <c r="GM9" s="56"/>
      <c r="GN9" s="56"/>
      <c r="GO9" s="56"/>
      <c r="GP9" s="56"/>
      <c r="GQ9" s="56"/>
      <c r="GR9" s="56"/>
      <c r="GS9" s="56"/>
      <c r="GT9" s="56"/>
      <c r="GU9" s="56"/>
      <c r="GV9" s="56"/>
      <c r="GW9" s="56"/>
      <c r="GX9" s="56"/>
      <c r="GY9" s="56"/>
      <c r="GZ9" s="56"/>
      <c r="HA9" s="56"/>
      <c r="HB9" s="56"/>
      <c r="HC9" s="56"/>
      <c r="HD9" s="56"/>
      <c r="HE9" s="56"/>
      <c r="HF9" s="56"/>
      <c r="HG9" s="56"/>
      <c r="HH9" s="56"/>
      <c r="HI9" s="56"/>
      <c r="HJ9" s="56"/>
      <c r="HK9" s="56"/>
      <c r="HL9" s="56"/>
      <c r="HM9" s="56"/>
      <c r="HN9" s="56"/>
      <c r="HO9" s="56"/>
      <c r="HP9" s="56"/>
      <c r="HQ9" s="56"/>
      <c r="HR9" s="56"/>
      <c r="HS9" s="56"/>
      <c r="HT9" s="56"/>
      <c r="HU9" s="56"/>
      <c r="HV9" s="56"/>
      <c r="HW9" s="56"/>
      <c r="HX9" s="56"/>
      <c r="HY9" s="56"/>
      <c r="HZ9" s="56"/>
      <c r="IA9" s="56"/>
      <c r="IB9" s="56"/>
    </row>
    <row r="10" spans="1:236" x14ac:dyDescent="0.25">
      <c r="A10" s="58" t="s">
        <v>113</v>
      </c>
      <c r="B10" s="59">
        <v>0</v>
      </c>
      <c r="C10" s="56"/>
      <c r="D10" s="56"/>
      <c r="E10" s="56"/>
      <c r="F10" s="56"/>
      <c r="G10" s="56"/>
      <c r="H10" s="56"/>
      <c r="I10" s="66"/>
      <c r="J10" s="121" t="s">
        <v>104</v>
      </c>
      <c r="K10" s="121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B10" s="56"/>
      <c r="EC10" s="56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56"/>
      <c r="FH10" s="56"/>
      <c r="FI10" s="56"/>
      <c r="FJ10" s="56"/>
      <c r="FK10" s="56"/>
      <c r="FL10" s="56"/>
      <c r="FM10" s="56"/>
      <c r="FN10" s="56"/>
      <c r="FO10" s="56"/>
      <c r="FP10" s="56"/>
      <c r="FQ10" s="56"/>
      <c r="FR10" s="56"/>
      <c r="FS10" s="56"/>
      <c r="FT10" s="56"/>
      <c r="FU10" s="56"/>
      <c r="FV10" s="56"/>
      <c r="FW10" s="56"/>
      <c r="FX10" s="56"/>
      <c r="FY10" s="56"/>
      <c r="FZ10" s="56"/>
      <c r="GA10" s="56"/>
      <c r="GB10" s="56"/>
      <c r="GC10" s="56"/>
      <c r="GD10" s="56"/>
      <c r="GE10" s="56"/>
      <c r="GF10" s="56"/>
      <c r="GG10" s="56"/>
      <c r="GH10" s="56"/>
      <c r="GI10" s="56"/>
      <c r="GJ10" s="56"/>
      <c r="GK10" s="56"/>
      <c r="GL10" s="56"/>
      <c r="GM10" s="56"/>
      <c r="GN10" s="56"/>
      <c r="GO10" s="56"/>
      <c r="GP10" s="56"/>
      <c r="GQ10" s="56"/>
      <c r="GR10" s="56"/>
      <c r="GS10" s="56"/>
      <c r="GT10" s="56"/>
      <c r="GU10" s="56"/>
      <c r="GV10" s="56"/>
      <c r="GW10" s="56"/>
      <c r="GX10" s="56"/>
      <c r="GY10" s="56"/>
      <c r="GZ10" s="56"/>
      <c r="HA10" s="56"/>
      <c r="HB10" s="56"/>
      <c r="HC10" s="56"/>
      <c r="HD10" s="56"/>
      <c r="HE10" s="56"/>
      <c r="HF10" s="56"/>
      <c r="HG10" s="56"/>
      <c r="HH10" s="56"/>
      <c r="HI10" s="56"/>
      <c r="HJ10" s="56"/>
      <c r="HK10" s="56"/>
      <c r="HL10" s="56"/>
      <c r="HM10" s="56"/>
      <c r="HN10" s="56"/>
      <c r="HO10" s="56"/>
      <c r="HP10" s="56"/>
      <c r="HQ10" s="56"/>
      <c r="HR10" s="56"/>
      <c r="HS10" s="56"/>
      <c r="HT10" s="56"/>
      <c r="HU10" s="56"/>
      <c r="HV10" s="56"/>
      <c r="HW10" s="56"/>
      <c r="HX10" s="56"/>
      <c r="HY10" s="56"/>
      <c r="HZ10" s="56"/>
      <c r="IA10" s="56"/>
      <c r="IB10" s="56"/>
    </row>
    <row r="11" spans="1:236" x14ac:dyDescent="0.25">
      <c r="A11" s="58" t="s">
        <v>105</v>
      </c>
      <c r="B11" s="59">
        <v>3759</v>
      </c>
      <c r="C11" s="56"/>
      <c r="D11" s="56"/>
      <c r="E11" s="56"/>
      <c r="F11" s="56"/>
      <c r="G11" s="56"/>
      <c r="H11" s="56"/>
      <c r="I11" s="67" t="s">
        <v>106</v>
      </c>
      <c r="J11" s="122" t="e">
        <f>J6*K8</f>
        <v>#DIV/0!</v>
      </c>
      <c r="K11" s="122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  <c r="FD11" s="56"/>
      <c r="FE11" s="56"/>
      <c r="FF11" s="56"/>
      <c r="FG11" s="56"/>
      <c r="FH11" s="56"/>
      <c r="FI11" s="56"/>
      <c r="FJ11" s="56"/>
      <c r="FK11" s="56"/>
      <c r="FL11" s="56"/>
      <c r="FM11" s="56"/>
      <c r="FN11" s="56"/>
      <c r="FO11" s="56"/>
      <c r="FP11" s="56"/>
      <c r="FQ11" s="56"/>
      <c r="FR11" s="56"/>
      <c r="FS11" s="56"/>
      <c r="FT11" s="56"/>
      <c r="FU11" s="56"/>
      <c r="FV11" s="56"/>
      <c r="FW11" s="56"/>
      <c r="FX11" s="56"/>
      <c r="FY11" s="56"/>
      <c r="FZ11" s="56"/>
      <c r="GA11" s="56"/>
      <c r="GB11" s="56"/>
      <c r="GC11" s="56"/>
      <c r="GD11" s="56"/>
      <c r="GE11" s="56"/>
      <c r="GF11" s="56"/>
      <c r="GG11" s="56"/>
      <c r="GH11" s="56"/>
      <c r="GI11" s="56"/>
      <c r="GJ11" s="56"/>
      <c r="GK11" s="56"/>
      <c r="GL11" s="56"/>
      <c r="GM11" s="56"/>
      <c r="GN11" s="56"/>
      <c r="GO11" s="56"/>
      <c r="GP11" s="56"/>
      <c r="GQ11" s="56"/>
      <c r="GR11" s="56"/>
      <c r="GS11" s="56"/>
      <c r="GT11" s="56"/>
      <c r="GU11" s="56"/>
      <c r="GV11" s="56"/>
      <c r="GW11" s="56"/>
      <c r="GX11" s="56"/>
      <c r="GY11" s="56"/>
      <c r="GZ11" s="56"/>
      <c r="HA11" s="56"/>
      <c r="HB11" s="56"/>
      <c r="HC11" s="56"/>
      <c r="HD11" s="56"/>
      <c r="HE11" s="56"/>
      <c r="HF11" s="56"/>
      <c r="HG11" s="56"/>
      <c r="HH11" s="56"/>
      <c r="HI11" s="56"/>
      <c r="HJ11" s="56"/>
      <c r="HK11" s="56"/>
      <c r="HL11" s="56"/>
      <c r="HM11" s="56"/>
      <c r="HN11" s="56"/>
      <c r="HO11" s="56"/>
      <c r="HP11" s="56"/>
      <c r="HQ11" s="56"/>
      <c r="HR11" s="56"/>
      <c r="HS11" s="56"/>
      <c r="HT11" s="56"/>
      <c r="HU11" s="56"/>
      <c r="HV11" s="56"/>
      <c r="HW11" s="56"/>
      <c r="HX11" s="56"/>
      <c r="HY11" s="56"/>
      <c r="HZ11" s="56"/>
      <c r="IA11" s="56"/>
      <c r="IB11" s="56"/>
    </row>
    <row r="12" spans="1:236" x14ac:dyDescent="0.25">
      <c r="A12" s="58" t="s">
        <v>107</v>
      </c>
      <c r="B12" s="59">
        <v>0</v>
      </c>
      <c r="C12" s="56"/>
      <c r="D12" s="56"/>
      <c r="E12" s="56"/>
      <c r="F12" s="56"/>
      <c r="G12" s="56"/>
      <c r="H12" s="56"/>
      <c r="I12" s="67" t="s">
        <v>108</v>
      </c>
      <c r="J12" s="123" t="e">
        <f>J6*K9</f>
        <v>#DIV/0!</v>
      </c>
      <c r="K12" s="123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  <c r="FK12" s="56"/>
      <c r="FL12" s="56"/>
      <c r="FM12" s="56"/>
      <c r="FN12" s="56"/>
      <c r="FO12" s="56"/>
      <c r="FP12" s="56"/>
      <c r="FQ12" s="56"/>
      <c r="FR12" s="56"/>
      <c r="FS12" s="56"/>
      <c r="FT12" s="56"/>
      <c r="FU12" s="56"/>
      <c r="FV12" s="56"/>
      <c r="FW12" s="56"/>
      <c r="FX12" s="56"/>
      <c r="FY12" s="56"/>
      <c r="FZ12" s="56"/>
      <c r="GA12" s="56"/>
      <c r="GB12" s="56"/>
      <c r="GC12" s="56"/>
      <c r="GD12" s="56"/>
      <c r="GE12" s="56"/>
      <c r="GF12" s="56"/>
      <c r="GG12" s="56"/>
      <c r="GH12" s="56"/>
      <c r="GI12" s="56"/>
      <c r="GJ12" s="56"/>
      <c r="GK12" s="56"/>
      <c r="GL12" s="56"/>
      <c r="GM12" s="56"/>
      <c r="GN12" s="56"/>
      <c r="GO12" s="56"/>
      <c r="GP12" s="56"/>
      <c r="GQ12" s="56"/>
      <c r="GR12" s="56"/>
      <c r="GS12" s="56"/>
      <c r="GT12" s="56"/>
      <c r="GU12" s="56"/>
      <c r="GV12" s="56"/>
      <c r="GW12" s="56"/>
      <c r="GX12" s="56"/>
      <c r="GY12" s="56"/>
      <c r="GZ12" s="56"/>
      <c r="HA12" s="56"/>
      <c r="HB12" s="56"/>
      <c r="HC12" s="56"/>
      <c r="HD12" s="56"/>
      <c r="HE12" s="56"/>
      <c r="HF12" s="56"/>
      <c r="HG12" s="56"/>
      <c r="HH12" s="56"/>
      <c r="HI12" s="56"/>
      <c r="HJ12" s="56"/>
      <c r="HK12" s="56"/>
      <c r="HL12" s="56"/>
      <c r="HM12" s="56"/>
      <c r="HN12" s="56"/>
      <c r="HO12" s="56"/>
      <c r="HP12" s="56"/>
      <c r="HQ12" s="56"/>
      <c r="HR12" s="56"/>
      <c r="HS12" s="56"/>
      <c r="HT12" s="56"/>
      <c r="HU12" s="56"/>
      <c r="HV12" s="56"/>
      <c r="HW12" s="56"/>
      <c r="HX12" s="56"/>
      <c r="HY12" s="56"/>
      <c r="HZ12" s="56"/>
      <c r="IA12" s="56"/>
      <c r="IB12" s="56"/>
    </row>
    <row r="13" spans="1:236" x14ac:dyDescent="0.25">
      <c r="A13" s="58" t="s">
        <v>109</v>
      </c>
      <c r="B13" s="59">
        <v>0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  <c r="FL13" s="56"/>
      <c r="FM13" s="56"/>
      <c r="FN13" s="56"/>
      <c r="FO13" s="56"/>
      <c r="FP13" s="56"/>
      <c r="FQ13" s="56"/>
      <c r="FR13" s="56"/>
      <c r="FS13" s="56"/>
      <c r="FT13" s="56"/>
      <c r="FU13" s="56"/>
      <c r="FV13" s="56"/>
      <c r="FW13" s="56"/>
      <c r="FX13" s="56"/>
      <c r="FY13" s="56"/>
      <c r="FZ13" s="56"/>
      <c r="GA13" s="56"/>
      <c r="GB13" s="56"/>
      <c r="GC13" s="56"/>
      <c r="GD13" s="56"/>
      <c r="GE13" s="56"/>
      <c r="GF13" s="56"/>
      <c r="GG13" s="56"/>
      <c r="GH13" s="56"/>
      <c r="GI13" s="56"/>
      <c r="GJ13" s="56"/>
      <c r="GK13" s="56"/>
      <c r="GL13" s="56"/>
      <c r="GM13" s="56"/>
      <c r="GN13" s="56"/>
      <c r="GO13" s="56"/>
      <c r="GP13" s="56"/>
      <c r="GQ13" s="56"/>
      <c r="GR13" s="56"/>
      <c r="GS13" s="56"/>
      <c r="GT13" s="56"/>
      <c r="GU13" s="56"/>
      <c r="GV13" s="56"/>
      <c r="GW13" s="56"/>
      <c r="GX13" s="56"/>
      <c r="GY13" s="56"/>
      <c r="GZ13" s="56"/>
      <c r="HA13" s="56"/>
      <c r="HB13" s="56"/>
      <c r="HC13" s="56"/>
      <c r="HD13" s="56"/>
      <c r="HE13" s="56"/>
      <c r="HF13" s="56"/>
      <c r="HG13" s="56"/>
      <c r="HH13" s="56"/>
      <c r="HI13" s="56"/>
      <c r="HJ13" s="56"/>
      <c r="HK13" s="56"/>
      <c r="HL13" s="56"/>
      <c r="HM13" s="56"/>
      <c r="HN13" s="56"/>
      <c r="HO13" s="56"/>
      <c r="HP13" s="56"/>
      <c r="HQ13" s="56"/>
      <c r="HR13" s="56"/>
      <c r="HS13" s="56"/>
      <c r="HT13" s="56"/>
      <c r="HU13" s="56"/>
      <c r="HV13" s="56"/>
      <c r="HW13" s="56"/>
      <c r="HX13" s="56"/>
      <c r="HY13" s="56"/>
      <c r="HZ13" s="56"/>
      <c r="IA13" s="56"/>
      <c r="IB13" s="56"/>
    </row>
    <row r="14" spans="1:236" x14ac:dyDescent="0.25">
      <c r="B14" s="59">
        <f>SUM(B4:B13)</f>
        <v>71501</v>
      </c>
      <c r="C14" s="68">
        <f>+B14*0.14%</f>
        <v>100.10140000000001</v>
      </c>
      <c r="D14">
        <v>0.14000000000000001</v>
      </c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  <c r="FL14" s="56"/>
      <c r="FM14" s="56"/>
      <c r="FN14" s="56"/>
      <c r="FO14" s="56"/>
      <c r="FP14" s="56"/>
      <c r="FQ14" s="56"/>
      <c r="FR14" s="56"/>
      <c r="FS14" s="56"/>
      <c r="FT14" s="56"/>
      <c r="FU14" s="56"/>
      <c r="FV14" s="56"/>
      <c r="FW14" s="56"/>
      <c r="FX14" s="56"/>
      <c r="FY14" s="56"/>
      <c r="FZ14" s="56"/>
      <c r="GA14" s="56"/>
      <c r="GB14" s="56"/>
      <c r="GC14" s="56"/>
      <c r="GD14" s="56"/>
      <c r="GE14" s="56"/>
      <c r="GF14" s="56"/>
      <c r="GG14" s="56"/>
      <c r="GH14" s="56"/>
      <c r="GI14" s="56"/>
      <c r="GJ14" s="56"/>
      <c r="GK14" s="56"/>
      <c r="GL14" s="56"/>
      <c r="GM14" s="56"/>
      <c r="GN14" s="56"/>
      <c r="GO14" s="56"/>
      <c r="GP14" s="56"/>
      <c r="GQ14" s="56"/>
      <c r="GR14" s="56"/>
      <c r="GS14" s="56"/>
      <c r="GT14" s="56"/>
      <c r="GU14" s="56"/>
      <c r="GV14" s="56"/>
      <c r="GW14" s="56"/>
      <c r="GX14" s="56"/>
      <c r="GY14" s="56"/>
      <c r="GZ14" s="56"/>
      <c r="HA14" s="56"/>
      <c r="HB14" s="56"/>
      <c r="HC14" s="56"/>
      <c r="HD14" s="56"/>
      <c r="HE14" s="56"/>
      <c r="HF14" s="56"/>
      <c r="HG14" s="56"/>
      <c r="HH14" s="56"/>
      <c r="HI14" s="56"/>
      <c r="HJ14" s="56"/>
      <c r="HK14" s="56"/>
      <c r="HL14" s="56"/>
      <c r="HM14" s="56"/>
      <c r="HN14" s="56"/>
      <c r="HO14" s="56"/>
      <c r="HP14" s="56"/>
      <c r="HQ14" s="56"/>
      <c r="HR14" s="56"/>
      <c r="HS14" s="56"/>
      <c r="HT14" s="56"/>
      <c r="HU14" s="56"/>
      <c r="HV14" s="56"/>
      <c r="HW14" s="56"/>
      <c r="HX14" s="56"/>
      <c r="HY14" s="56"/>
      <c r="HZ14" s="56"/>
      <c r="IA14" s="56"/>
      <c r="IB14" s="56"/>
    </row>
    <row r="15" spans="1:236" x14ac:dyDescent="0.25">
      <c r="C15" s="68">
        <f>+B14*0.22%</f>
        <v>157.3022</v>
      </c>
      <c r="D15">
        <v>0.22</v>
      </c>
    </row>
    <row r="20" spans="1:4" x14ac:dyDescent="0.25">
      <c r="A20" s="69" t="s">
        <v>110</v>
      </c>
      <c r="B20" s="32"/>
      <c r="C20" s="33"/>
    </row>
    <row r="21" spans="1:4" x14ac:dyDescent="0.25">
      <c r="A21" s="31" t="s">
        <v>61</v>
      </c>
      <c r="B21" s="70">
        <f>(9.4*12)</f>
        <v>112.80000000000001</v>
      </c>
      <c r="C21" s="86" t="s">
        <v>116</v>
      </c>
    </row>
    <row r="22" spans="1:4" x14ac:dyDescent="0.25">
      <c r="A22" s="31" t="s">
        <v>62</v>
      </c>
      <c r="B22" s="70">
        <f>8.06*12</f>
        <v>96.72</v>
      </c>
      <c r="C22" s="86" t="s">
        <v>117</v>
      </c>
    </row>
    <row r="23" spans="1:4" x14ac:dyDescent="0.25">
      <c r="B23" s="118">
        <f>SUM(B21:B22)</f>
        <v>209.52</v>
      </c>
      <c r="C23" s="87"/>
    </row>
    <row r="28" spans="1:4" x14ac:dyDescent="0.25">
      <c r="A28" s="81" t="s">
        <v>130</v>
      </c>
    </row>
    <row r="29" spans="1:4" x14ac:dyDescent="0.25">
      <c r="A29" t="s">
        <v>129</v>
      </c>
      <c r="B29" t="s">
        <v>91</v>
      </c>
    </row>
    <row r="30" spans="1:4" x14ac:dyDescent="0.25">
      <c r="A30" t="s">
        <v>131</v>
      </c>
      <c r="B30" s="34"/>
      <c r="C30" s="34"/>
      <c r="D30" s="34"/>
    </row>
    <row r="31" spans="1:4" x14ac:dyDescent="0.25">
      <c r="A31" s="56"/>
      <c r="B31" s="57"/>
      <c r="C31" s="56"/>
      <c r="D31" s="56"/>
    </row>
    <row r="32" spans="1:4" x14ac:dyDescent="0.25">
      <c r="A32" s="58" t="s">
        <v>94</v>
      </c>
      <c r="B32" s="59">
        <f>64276+175+697</f>
        <v>65148</v>
      </c>
      <c r="C32" s="56"/>
      <c r="D32" s="56"/>
    </row>
    <row r="33" spans="1:4" x14ac:dyDescent="0.25">
      <c r="A33" s="58" t="s">
        <v>95</v>
      </c>
      <c r="B33" s="59">
        <v>0</v>
      </c>
      <c r="C33" s="56"/>
      <c r="D33" s="56"/>
    </row>
    <row r="34" spans="1:4" x14ac:dyDescent="0.25">
      <c r="A34" s="58" t="s">
        <v>96</v>
      </c>
      <c r="B34" s="59">
        <v>0</v>
      </c>
      <c r="C34" s="56"/>
      <c r="D34" s="56"/>
    </row>
    <row r="35" spans="1:4" x14ac:dyDescent="0.25">
      <c r="A35" s="58" t="s">
        <v>98</v>
      </c>
      <c r="B35" s="59">
        <v>1467</v>
      </c>
      <c r="C35" s="56"/>
      <c r="D35" s="56"/>
    </row>
    <row r="36" spans="1:4" x14ac:dyDescent="0.25">
      <c r="A36" s="58" t="s">
        <v>100</v>
      </c>
      <c r="B36" s="59">
        <v>0</v>
      </c>
      <c r="C36" s="56"/>
      <c r="D36" s="56"/>
    </row>
    <row r="37" spans="1:4" x14ac:dyDescent="0.25">
      <c r="A37" s="58" t="s">
        <v>102</v>
      </c>
      <c r="B37" s="59">
        <v>0</v>
      </c>
      <c r="C37" s="56"/>
      <c r="D37" s="56"/>
    </row>
    <row r="38" spans="1:4" x14ac:dyDescent="0.25">
      <c r="A38" s="58" t="s">
        <v>113</v>
      </c>
      <c r="B38" s="59">
        <v>0</v>
      </c>
      <c r="C38" s="56"/>
      <c r="D38" s="56"/>
    </row>
    <row r="39" spans="1:4" x14ac:dyDescent="0.25">
      <c r="A39" s="58" t="s">
        <v>105</v>
      </c>
      <c r="B39" s="59">
        <v>6244</v>
      </c>
      <c r="C39" s="56"/>
      <c r="D39" s="56"/>
    </row>
    <row r="40" spans="1:4" x14ac:dyDescent="0.25">
      <c r="A40" s="58" t="s">
        <v>107</v>
      </c>
      <c r="B40" s="59">
        <v>0</v>
      </c>
      <c r="C40" s="56"/>
      <c r="D40" s="56"/>
    </row>
    <row r="41" spans="1:4" x14ac:dyDescent="0.25">
      <c r="A41" s="58" t="s">
        <v>109</v>
      </c>
      <c r="B41" s="59">
        <v>2034</v>
      </c>
      <c r="C41" s="56"/>
      <c r="D41" s="56"/>
    </row>
    <row r="42" spans="1:4" x14ac:dyDescent="0.25">
      <c r="B42" s="59">
        <f>SUM(B32:B41)</f>
        <v>74893</v>
      </c>
      <c r="C42" s="68">
        <f>+B42*0.22%</f>
        <v>164.7646</v>
      </c>
      <c r="D42">
        <v>0.22</v>
      </c>
    </row>
  </sheetData>
  <mergeCells count="8">
    <mergeCell ref="J10:K10"/>
    <mergeCell ref="J11:K11"/>
    <mergeCell ref="J12:K12"/>
    <mergeCell ref="I3:K3"/>
    <mergeCell ref="J4:K4"/>
    <mergeCell ref="J5:K5"/>
    <mergeCell ref="J6:K6"/>
    <mergeCell ref="J7:K7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cost</vt:lpstr>
      <vt:lpstr>dest</vt:lpstr>
      <vt:lpstr>art. 33 - aum</vt:lpstr>
      <vt:lpstr>risp limite 2016</vt:lpstr>
      <vt:lpstr>aum CCNL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Pierluigi</dc:creator>
  <dc:description/>
  <cp:lastModifiedBy>ABBIATI EUGENIA PAOLA</cp:lastModifiedBy>
  <cp:revision>81</cp:revision>
  <cp:lastPrinted>2019-12-30T14:48:24Z</cp:lastPrinted>
  <dcterms:created xsi:type="dcterms:W3CDTF">2012-12-19T21:39:06Z</dcterms:created>
  <dcterms:modified xsi:type="dcterms:W3CDTF">2026-08-26T10:47:08Z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